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C46277F2-C6CC-42C3-A4E4-85DAF4A7261B}" xr6:coauthVersionLast="47" xr6:coauthVersionMax="47" xr10:uidLastSave="{00000000-0000-0000-0000-000000000000}"/>
  <workbookProtection workbookAlgorithmName="SHA-512" workbookHashValue="XR+VXodG+E9IREt0exevvrXMtC6vuldTDOMjDZnUoI+vFsWV8WVkKeN1D+32ek0Lr859YOqAZ1IwXsg7RN951A==" workbookSaltValue="ys+uiUoiNfon3fYdPKnvbQ=="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5" i="3" l="1"/>
  <c r="A86" i="3"/>
  <c r="A87" i="3"/>
  <c r="A88" i="3"/>
  <c r="A89" i="3"/>
  <c r="A90" i="3"/>
  <c r="A91" i="3"/>
  <c r="A92" i="3"/>
  <c r="A93" i="3"/>
  <c r="A94" i="3"/>
  <c r="A95" i="3"/>
  <c r="A96" i="3"/>
  <c r="A84" i="3"/>
  <c r="A83" i="3"/>
  <c r="A82" i="3"/>
  <c r="A81" i="3"/>
  <c r="A80" i="3"/>
  <c r="A79" i="3"/>
  <c r="A78" i="3"/>
  <c r="A77" i="3"/>
  <c r="A76" i="3"/>
  <c r="A75" i="3"/>
  <c r="A74" i="3"/>
  <c r="D30" i="1" l="1"/>
  <c r="A73" i="3" l="1"/>
  <c r="G7" i="4" l="1"/>
  <c r="H7" i="4" s="1"/>
  <c r="D31" i="1" s="1"/>
  <c r="A3" i="4"/>
  <c r="A4" i="4"/>
  <c r="A65" i="3" l="1"/>
  <c r="A66" i="3"/>
  <c r="A67" i="3"/>
  <c r="A68" i="3"/>
  <c r="A69" i="3"/>
  <c r="A70" i="3"/>
  <c r="A71" i="3"/>
  <c r="A72" i="3"/>
  <c r="A63" i="3"/>
  <c r="A64" i="3"/>
  <c r="A61" i="3"/>
  <c r="A62" i="3"/>
  <c r="A60" i="3"/>
  <c r="D35" i="1"/>
  <c r="A51" i="3" l="1"/>
  <c r="A52" i="3"/>
  <c r="A53" i="3"/>
  <c r="A54" i="3"/>
  <c r="A55" i="3"/>
  <c r="A56" i="3"/>
  <c r="A57" i="3"/>
  <c r="A58" i="3"/>
  <c r="A59" i="3"/>
  <c r="B3" i="4"/>
  <c r="E3" i="4" s="1"/>
  <c r="D26" i="1"/>
  <c r="D3" i="4" l="1"/>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E4" i="4" s="1"/>
  <c r="I4" i="4"/>
  <c r="F4" i="4" l="1"/>
  <c r="C4" i="4"/>
  <c r="C5" i="4" s="1"/>
  <c r="D4" i="4"/>
  <c r="G3" i="4"/>
  <c r="D32" i="1"/>
  <c r="F3" i="4"/>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<sst xmlns="http://schemas.openxmlformats.org/spreadsheetml/2006/main" count="55" uniqueCount="54">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</sst>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
      <sz val="8"/>
      <name val="Calibri"/>
      <family val="2"/>
      <scheme val="minor"/>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3">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0" borderId="0" xfId="0" applyAlignment="1">
      <alignment horizontal="right"/>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zoomScaleNormal="100" workbookViewId="0">
      <selection activeCell="D32" sqref="D32:E32"/>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10" t="s">
        <v>41</v>
      </c>
      <c r="B6" s="111"/>
      <c r="C6" s="111"/>
      <c r="D6" s="111"/>
      <c r="E6" s="112"/>
    </row>
    <row r="7" spans="1:5" ht="16.5">
      <c r="A7" s="113"/>
      <c r="B7" s="114"/>
      <c r="C7" s="114"/>
      <c r="D7" s="114"/>
      <c r="E7" s="115"/>
    </row>
    <row r="8" spans="1:5">
      <c r="A8" s="125" t="s">
        <v>0</v>
      </c>
      <c r="B8" s="126"/>
      <c r="C8" s="126"/>
      <c r="D8" s="126"/>
      <c r="E8" s="127"/>
    </row>
    <row r="9" spans="1:5" ht="24" customHeight="1">
      <c r="A9" s="116" t="s">
        <v>27</v>
      </c>
      <c r="B9" s="117"/>
      <c r="C9" s="117"/>
      <c r="D9" s="117"/>
      <c r="E9" s="118"/>
    </row>
    <row r="10" spans="1:5" ht="24" customHeight="1">
      <c r="A10" s="116"/>
      <c r="B10" s="117"/>
      <c r="C10" s="117"/>
      <c r="D10" s="117"/>
      <c r="E10" s="118"/>
    </row>
    <row r="11" spans="1:5" ht="9.75" customHeight="1">
      <c r="A11" s="119"/>
      <c r="B11" s="120"/>
      <c r="C11" s="120"/>
      <c r="D11" s="120"/>
      <c r="E11" s="121"/>
    </row>
    <row r="12" spans="1:5" ht="18" customHeight="1">
      <c r="A12" s="32" t="s">
        <v>1</v>
      </c>
      <c r="B12" s="33"/>
      <c r="C12" s="33"/>
      <c r="D12" s="33"/>
      <c r="E12" s="34"/>
    </row>
    <row r="13" spans="1:5" ht="10.5" customHeight="1" thickBot="1">
      <c r="A13" s="122"/>
      <c r="B13" s="123"/>
      <c r="C13" s="123"/>
      <c r="D13" s="123"/>
      <c r="E13" s="124"/>
    </row>
    <row r="14" spans="1:5" ht="15.75" thickBot="1">
      <c r="A14" s="41" t="s">
        <v>35</v>
      </c>
      <c r="B14" s="42"/>
      <c r="C14" s="44" t="s">
        <v>2</v>
      </c>
      <c r="D14" s="45"/>
      <c r="E14" s="46"/>
    </row>
    <row r="15" spans="1:5" ht="15.75" thickBot="1">
      <c r="A15" s="43"/>
      <c r="B15" s="43"/>
      <c r="C15" s="47"/>
      <c r="D15" s="48"/>
      <c r="E15" s="49"/>
    </row>
    <row r="16" spans="1:5" ht="15.75" thickBot="1">
      <c r="A16" s="132" t="s">
        <v>45</v>
      </c>
      <c r="B16" s="133"/>
      <c r="C16" s="134"/>
      <c r="D16" s="32" t="s">
        <v>30</v>
      </c>
      <c r="E16" s="34"/>
    </row>
    <row r="17" spans="1:5" ht="15.75" thickBot="1">
      <c r="A17" s="135"/>
      <c r="B17" s="136"/>
      <c r="C17" s="137"/>
      <c r="D17" s="17" t="s">
        <v>28</v>
      </c>
      <c r="E17" s="17" t="s">
        <v>29</v>
      </c>
    </row>
    <row r="18" spans="1:5" ht="15.75" thickBot="1">
      <c r="A18" s="17" t="s">
        <v>31</v>
      </c>
      <c r="B18" s="84"/>
      <c r="C18" s="85"/>
      <c r="D18" s="138">
        <v>10</v>
      </c>
      <c r="E18" s="140">
        <v>2025</v>
      </c>
    </row>
    <row r="19" spans="1:5" ht="15.75" thickBot="1">
      <c r="A19" s="96" t="s">
        <v>3</v>
      </c>
      <c r="B19" s="97"/>
      <c r="C19" s="98"/>
      <c r="D19" s="139"/>
      <c r="E19" s="141"/>
    </row>
    <row r="20" spans="1:5" ht="15.75" thickBot="1">
      <c r="A20" s="41" t="s">
        <v>4</v>
      </c>
      <c r="B20" s="42"/>
      <c r="C20" s="17" t="s">
        <v>5</v>
      </c>
      <c r="D20" s="17" t="s">
        <v>6</v>
      </c>
      <c r="E20" s="17" t="s">
        <v>7</v>
      </c>
    </row>
    <row r="21" spans="1:5" ht="15.75" thickBot="1">
      <c r="A21" s="99"/>
      <c r="B21" s="100"/>
      <c r="C21" s="19"/>
      <c r="D21" s="18"/>
      <c r="E21" s="18"/>
    </row>
    <row r="22" spans="1:5" ht="15.75" thickBot="1">
      <c r="A22" s="41" t="s">
        <v>8</v>
      </c>
      <c r="B22" s="42"/>
      <c r="C22" s="17" t="s">
        <v>9</v>
      </c>
      <c r="D22" s="17" t="s">
        <v>10</v>
      </c>
      <c r="E22" s="17" t="s">
        <v>11</v>
      </c>
    </row>
    <row r="23" spans="1:5" ht="15.75" thickBot="1">
      <c r="A23" s="101"/>
      <c r="B23" s="102"/>
      <c r="C23" s="20" t="s">
        <v>12</v>
      </c>
      <c r="D23" s="19" t="s">
        <v>12</v>
      </c>
      <c r="E23" s="18" t="s">
        <v>13</v>
      </c>
    </row>
    <row r="24" spans="1:5" ht="27" customHeight="1">
      <c r="A24" s="82" t="s">
        <v>44</v>
      </c>
      <c r="B24" s="62" t="s">
        <v>43</v>
      </c>
      <c r="C24" s="64"/>
      <c r="D24" s="62" t="s">
        <v>42</v>
      </c>
      <c r="E24" s="64"/>
    </row>
    <row r="25" spans="1:5" ht="28.5" customHeight="1" thickBot="1">
      <c r="A25" s="83"/>
      <c r="B25" s="128"/>
      <c r="C25" s="129"/>
      <c r="D25" s="128"/>
      <c r="E25" s="129"/>
    </row>
    <row r="26" spans="1:5" ht="15.75" thickBot="1">
      <c r="A26" s="23">
        <v>11</v>
      </c>
      <c r="B26" s="130">
        <v>200</v>
      </c>
      <c r="C26" s="131"/>
      <c r="D26" s="86">
        <f>B26/(A26*B27)</f>
        <v>0.36363636363636365</v>
      </c>
      <c r="E26" s="87"/>
    </row>
    <row r="27" spans="1:5" ht="15.75" thickBot="1">
      <c r="A27" s="24" t="s">
        <v>49</v>
      </c>
      <c r="B27" s="103">
        <v>50</v>
      </c>
      <c r="C27" s="104"/>
      <c r="D27" s="105"/>
      <c r="E27" s="106"/>
    </row>
    <row r="28" spans="1:5" s="4" customFormat="1" ht="8.25" customHeight="1" thickBot="1">
      <c r="A28" s="93"/>
      <c r="B28" s="94"/>
      <c r="C28" s="94"/>
      <c r="D28" s="94"/>
      <c r="E28" s="95"/>
    </row>
    <row r="29" spans="1:5">
      <c r="A29" s="88" t="s">
        <v>40</v>
      </c>
      <c r="B29" s="89"/>
      <c r="C29" s="89"/>
      <c r="D29" s="89"/>
      <c r="E29" s="90"/>
    </row>
    <row r="30" spans="1:5">
      <c r="A30" s="65" t="s">
        <v>52</v>
      </c>
      <c r="B30" s="66"/>
      <c r="C30" s="66"/>
      <c r="D30" s="91">
        <f>B26</f>
        <v>200</v>
      </c>
      <c r="E30" s="92"/>
    </row>
    <row r="31" spans="1:5">
      <c r="A31" s="65" t="s">
        <v>53</v>
      </c>
      <c r="B31" s="66"/>
      <c r="C31" s="66"/>
      <c r="D31" s="67">
        <f>Trabajo!H7*0.3</f>
        <v>33.942</v>
      </c>
      <c r="E31" s="68"/>
    </row>
    <row r="32" spans="1:5">
      <c r="A32" s="65" t="s">
        <v>14</v>
      </c>
      <c r="B32" s="66"/>
      <c r="C32" s="66"/>
      <c r="D32" s="67">
        <f ca="1">IF(Trabajo!I5="CORRECTO",D30*D31,"VERSION DE FORMATO INCORRECTO")</f>
        <v>6788.4</v>
      </c>
      <c r="E32" s="68"/>
    </row>
    <row r="33" spans="1:5">
      <c r="A33" s="65" t="s">
        <v>15</v>
      </c>
      <c r="B33" s="66"/>
      <c r="C33" s="66"/>
      <c r="D33" s="67">
        <f ca="1">IF(Trabajo!G3="SI COBRO",(Formato!D32*Trabajo!C5)-Formato!D32,0)</f>
        <v>90.05978490981397</v>
      </c>
      <c r="E33" s="68"/>
    </row>
    <row r="34" spans="1:5">
      <c r="A34" s="65" t="s">
        <v>16</v>
      </c>
      <c r="B34" s="66"/>
      <c r="C34" s="66"/>
      <c r="D34" s="67">
        <f ca="1">IF(Trabajo!G3="SI COBRO",(Formato!D32+Formato!D33)*(Trabajo!D5/100),0)</f>
        <v>505.56679419087129</v>
      </c>
      <c r="E34" s="68"/>
    </row>
    <row r="35" spans="1:5">
      <c r="A35" s="77" t="s">
        <v>46</v>
      </c>
      <c r="B35" s="78"/>
      <c r="C35" s="79"/>
      <c r="D35" s="80">
        <f ca="1">IF(MONTH(TODAY())&gt;=15,IF(Trabajo!G3="SI COBRO",(Formato!D32+Formato!D33)*(Trabajo!D5/100)*-1,0),0)</f>
        <v>0</v>
      </c>
      <c r="E35" s="81"/>
    </row>
    <row r="36" spans="1:5" ht="15.75" thickBot="1">
      <c r="A36" s="69" t="s">
        <v>17</v>
      </c>
      <c r="B36" s="70"/>
      <c r="C36" s="70"/>
      <c r="D36" s="71">
        <f ca="1">SUM(D32:E35)</f>
        <v>7384.026579100685</v>
      </c>
      <c r="E36" s="72"/>
    </row>
    <row r="37" spans="1:5" ht="7.5" customHeight="1" thickBot="1">
      <c r="A37" s="73"/>
      <c r="B37" s="74"/>
      <c r="C37" s="74"/>
      <c r="D37" s="75"/>
      <c r="E37" s="76"/>
    </row>
    <row r="38" spans="1:5" ht="34.5" customHeight="1">
      <c r="A38" s="26"/>
      <c r="B38" s="27"/>
      <c r="C38" s="28"/>
      <c r="D38" s="107"/>
      <c r="E38" s="61"/>
    </row>
    <row r="39" spans="1:5" ht="30.75" customHeight="1" thickBot="1">
      <c r="A39" s="29"/>
      <c r="B39" s="30"/>
      <c r="C39" s="31"/>
      <c r="D39" s="108"/>
      <c r="E39" s="109"/>
    </row>
    <row r="40" spans="1:5">
      <c r="A40" s="62" t="s">
        <v>39</v>
      </c>
      <c r="B40" s="63"/>
      <c r="C40" s="64"/>
      <c r="D40" s="60" t="s">
        <v>38</v>
      </c>
      <c r="E40" s="61"/>
    </row>
    <row r="41" spans="1:5" ht="21" customHeight="1">
      <c r="A41" s="54" t="s">
        <v>37</v>
      </c>
      <c r="B41" s="55"/>
      <c r="C41" s="56"/>
      <c r="D41" s="50" t="s">
        <v>51</v>
      </c>
      <c r="E41" s="51"/>
    </row>
    <row r="42" spans="1:5" ht="24" customHeight="1" thickBot="1">
      <c r="A42" s="57"/>
      <c r="B42" s="58"/>
      <c r="C42" s="59"/>
      <c r="D42" s="52" t="s">
        <v>36</v>
      </c>
      <c r="E42" s="53"/>
    </row>
    <row r="43" spans="1:5">
      <c r="A43" s="32" t="str">
        <f ca="1">CONCATENATE("COZUMEL, QUINTANA  ROO, A ",DAY(TODAY())," DE ", UPPER(TEXT(TODAY(),"MMMM"))," DE ",YEAR(TODAY()))</f>
        <v>COZUMEL, QUINTANA  ROO, A 3 DE MARZO DE 2026</v>
      </c>
      <c r="B43" s="33"/>
      <c r="C43" s="33"/>
      <c r="D43" s="33"/>
      <c r="E43" s="34"/>
    </row>
    <row r="44" spans="1:5">
      <c r="A44" s="35"/>
      <c r="B44" s="36"/>
      <c r="C44" s="36"/>
      <c r="D44" s="36"/>
      <c r="E44" s="37"/>
    </row>
    <row r="45" spans="1:5" ht="121.5" customHeight="1">
      <c r="A45" s="38" t="s">
        <v>32</v>
      </c>
      <c r="B45" s="39"/>
      <c r="C45" s="39"/>
      <c r="D45" s="39"/>
      <c r="E45" s="40"/>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KUa99dOiAj1nY2wkmfZ5STj5ederIBkB7fhuGUjxnPg7VkUYDf2odl6i5MKaddd1tPia87/1i9cwH3QzgngBPg==" saltValue="9m5Ktk+yE7qXfSun7jQ4rQ==" spinCount="100000" sheet="1" objects="1" scenarios="1"/>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E5" sqref="E5"/>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202511</v>
      </c>
      <c r="C3" s="1">
        <f>VLOOKUP(B3,INPC!A1:E87,5,0)</f>
        <v>141.708</v>
      </c>
      <c r="D3" s="1">
        <f>VLOOKUP(B3,INPC!A1:E87,4,0)</f>
        <v>1.47</v>
      </c>
      <c r="E3" s="1">
        <f>MATCH(B3,INPC!$A$1:$A$100,0)+1</f>
        <v>84</v>
      </c>
      <c r="F3" s="1">
        <f>VLOOKUP(B3,INPC!A1:E84,4,0)</f>
        <v>1.47</v>
      </c>
      <c r="G3" s="142" t="str">
        <f ca="1">IF(Formato!E18=A3,IF(Formato!D18=A4,"NO COBRO",IF(Formato!D18=A4-1,IF(DAY(TODAY())&lt;=18,"NO COBRO","SI COBRO"),"SI COBRO")),IF(Formato!D18=12,IF(A4=1,IF(DAY(TODAY())&lt;=18,"NO COBRO","SI COBRO"),"SI COBRO"),"SI COBRO"))</f>
        <v>SI COBRO</v>
      </c>
    </row>
    <row r="4" spans="1:9">
      <c r="A4">
        <f ca="1">MONTH(TODAY())</f>
        <v>3</v>
      </c>
      <c r="B4" s="1" t="str">
        <f ca="1">CONCATENATE(YEAR(TODAY()),MONTH(TODAY()))</f>
        <v>20263</v>
      </c>
      <c r="C4" s="1">
        <f ca="1">IF(VLOOKUP(B4,INPC!A2:E87,5,0)=0,VLOOKUP(CONCATENATE(IF(MONTH(TODAY())=1,YEAR(TODAY())-1,YEAR(TODAY())),IF(MONTH(TODAY())=1,12,MONTH(TODAY())-1)),INPC!A2:E87,5,0),VLOOKUP(B4,INPC!A2:E87,5,0))</f>
        <v>143.58799999999999</v>
      </c>
      <c r="D4" s="1">
        <f ca="1">VLOOKUP(B4,INPC!A2:E87,4,0)</f>
        <v>1.47</v>
      </c>
      <c r="E4" s="1">
        <f ca="1">MATCH(B4,INPC!$A$1:$A$100,0)+1</f>
        <v>88</v>
      </c>
      <c r="F4" s="1">
        <f ca="1">VLOOKUP(B4,INPC!A1:E94,4,0)</f>
        <v>1.47</v>
      </c>
      <c r="G4" s="142"/>
      <c r="I4" t="str">
        <f ca="1">IF(Formato!E18=A3,IF(Formato!D18&lt;=A4-1,IF(DAY(TODAY())&lt;=15,"NO COBRO","SI COBRO"),"NO COBRO"),IF(Formato!D18=12,IF(A4=1,IF(DAY(TODAY())&lt;=15,"NO COBRO","SI COBRO"),"SI COBRO"),"SI COBRO"))</f>
        <v>SI COBRO</v>
      </c>
    </row>
    <row r="5" spans="1:9">
      <c r="B5" s="1"/>
      <c r="C5" s="1">
        <f ca="1">IF((C4/C3)&lt;1,1,C4/C3)</f>
        <v>1.0132667174753718</v>
      </c>
      <c r="D5" s="1">
        <f ca="1">SUM(INDIRECT("INPC!D"&amp;E3&amp;":D"&amp;E4))</f>
        <v>7.35</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33</v>
      </c>
      <c r="G7" t="str">
        <f>CONCATENATE(IF(Formato!D18=12,Formato!E18+1,Formato!E18),IF(Formato!D18=12,1,Formato!D18+1))</f>
        <v>202511</v>
      </c>
      <c r="H7">
        <f>VLOOKUP(G7,INPC!A1:G85,7,0)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sheetProtection algorithmName="SHA-512" hashValue="RKHkijyR7af6IK/5MQHAIhPlujLUckOgRJyb5lNo3ClEGwVUDgaWYnkFUg+aTtJGiT6Bvpn1ThBsDB2juh2dxw==" saltValue="OKybrIiVDWQ0NRMOZwYBdQ=="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71" activePane="bottomLeft" state="frozen"/>
      <selection pane="bottomLeft" activeCell="E87" sqref="E87"/>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c r="G87" s="25">
        <v>117.31</v>
      </c>
    </row>
    <row r="88" spans="1:7">
      <c r="A88" t="str">
        <f t="shared" si="1"/>
        <v>20264</v>
      </c>
      <c r="B88">
        <v>2026</v>
      </c>
      <c r="C88">
        <v>3</v>
      </c>
      <c r="D88">
        <v>1.47</v>
      </c>
      <c r="E88" s="22"/>
      <c r="G88" s="25">
        <v>117.31</v>
      </c>
    </row>
    <row r="89" spans="1:7">
      <c r="A89" t="str">
        <f t="shared" si="1"/>
        <v>20265</v>
      </c>
      <c r="B89">
        <v>2026</v>
      </c>
      <c r="C89">
        <v>4</v>
      </c>
      <c r="D89">
        <v>1.47</v>
      </c>
      <c r="G89" s="25">
        <v>117.31</v>
      </c>
    </row>
    <row r="90" spans="1:7">
      <c r="A90" t="str">
        <f t="shared" si="1"/>
        <v>20266</v>
      </c>
      <c r="B90">
        <v>2026</v>
      </c>
      <c r="C90">
        <v>5</v>
      </c>
      <c r="D90">
        <v>1.47</v>
      </c>
      <c r="G90" s="25">
        <v>117.31</v>
      </c>
    </row>
    <row r="91" spans="1:7">
      <c r="A91" t="str">
        <f t="shared" si="1"/>
        <v>20267</v>
      </c>
      <c r="B91">
        <v>2026</v>
      </c>
      <c r="C91">
        <v>6</v>
      </c>
      <c r="D91">
        <v>1.47</v>
      </c>
      <c r="G91" s="25">
        <v>117.31</v>
      </c>
    </row>
    <row r="92" spans="1:7">
      <c r="A92" t="str">
        <f t="shared" si="1"/>
        <v>20268</v>
      </c>
      <c r="B92">
        <v>2026</v>
      </c>
      <c r="C92">
        <v>7</v>
      </c>
      <c r="D92">
        <v>1.47</v>
      </c>
      <c r="G92" s="25">
        <v>117.31</v>
      </c>
    </row>
    <row r="93" spans="1:7">
      <c r="A93" t="str">
        <f t="shared" si="1"/>
        <v>20269</v>
      </c>
      <c r="B93">
        <v>2026</v>
      </c>
      <c r="C93">
        <v>8</v>
      </c>
      <c r="D93">
        <v>1.47</v>
      </c>
      <c r="G93" s="25">
        <v>117.31</v>
      </c>
    </row>
    <row r="94" spans="1:7">
      <c r="A94" t="str">
        <f t="shared" si="1"/>
        <v>202610</v>
      </c>
      <c r="B94">
        <v>2026</v>
      </c>
      <c r="C94">
        <v>9</v>
      </c>
      <c r="D94">
        <v>1.47</v>
      </c>
      <c r="G94" s="25">
        <v>117.31</v>
      </c>
    </row>
    <row r="95" spans="1:7">
      <c r="A95" t="str">
        <f t="shared" si="1"/>
        <v>202611</v>
      </c>
      <c r="B95">
        <v>2026</v>
      </c>
      <c r="C95">
        <v>10</v>
      </c>
      <c r="D95">
        <v>1.47</v>
      </c>
      <c r="G95" s="25">
        <v>117.31</v>
      </c>
    </row>
    <row r="96" spans="1:7">
      <c r="A96" t="str">
        <f t="shared" si="1"/>
        <v>202612</v>
      </c>
      <c r="B96">
        <v>2026</v>
      </c>
      <c r="C96">
        <v>11</v>
      </c>
      <c r="D96">
        <v>1.47</v>
      </c>
      <c r="G96" s="25">
        <v>117.31</v>
      </c>
    </row>
    <row r="97" spans="2:7">
      <c r="B97">
        <v>2026</v>
      </c>
      <c r="C97">
        <v>12</v>
      </c>
      <c r="D97">
        <v>1.47</v>
      </c>
      <c r="G97" s="25">
        <v>117.31</v>
      </c>
    </row>
  </sheetData>
  <sheetProtection algorithmName="SHA-512" hashValue="OrnO7AVnVQ6c96fq3bADEnoNz1rgHaygU+mKg0DvJYgd12IRBAQmqU6bKo+BFjZ5tloeSnKUUhB2rsvCTGeLJw==" saltValue="+v37R3pd7QXy7jkJTCehvw==" spinCount="100000" sheet="1" objects="1" scenarios="1"/>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2026-03-03T15:48:50Z</dcterms:modified>
</cp:coreProperties>
</file>