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66925"/>
  <bookViews>
    <workbookView xWindow="65416" yWindow="65416" windowWidth="29040" windowHeight="15720" activeTab="0"/>
  </bookViews>
  <sheets>
    <sheet name="Formato" sheetId="1" r:id="rId1"/>
    <sheet name="Trabajo" sheetId="4" state="hidden" r:id="rId2"/>
    <sheet name="INPC" sheetId="3" state="hidden" r:id="rId3"/>
  </sheets>
  <definedNames>
    <definedName name="Recargos">'INPC'!$D$2:$D$2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<sst xmlns="http://schemas.openxmlformats.org/spreadsheetml/2006/main" count="55" uniqueCount="54">
  <si>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</si>
  <si>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</si>
  <si>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</si>
  <si>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</si>
  <si>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</si>
  <si>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</si>
  <si>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</si>
  <si>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</si>
  <si>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</si>
  <si>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</si>
  <si>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</si>
  <si>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</si>
  <si>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</si>
  <si>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</si>
  <si>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</si>
  <si>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</si>
  <si>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</si>
  <si>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</si>
  <si>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</si>
  <si>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</si>
  <si>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</si>
  <si>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</si>
  <si>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</si>
  <si>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</si>
  <si>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</si>
  <si>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</si>
  <si>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</si>
  <si>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</si>
  <si>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</si>
  <si>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</si>
  <si>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</si>
  <si>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</si>
  <si>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</si>
  <si>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</si>
  <si>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</si>
  <si>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</si>
  <si>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</si>
  <si>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</si>
  <si>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</si>
  <si>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</si>
  <si>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</si>
  <si>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CALCULO DEL DERECHO:</t>
  </si>
  <si>
    <t>DECLARACION INFORMATIVA DEL DERECHO DE SANEAMIENTO AMBIENTAL
HOSPEDAJE</t>
  </si>
  <si>
    <t>Porcentaje de ocupacion = (2/1 * numero de dias del periodo)</t>
  </si>
  <si>
    <t>Numero de Habitaciones ocupadas (cuartos noche) durante el periodo (2) = sumatoria de habitaciones</t>
  </si>
  <si>
    <t>Numero de Habitaciones del establecimiento (1)</t>
  </si>
  <si>
    <t>Habitaciones Ocupadas (cuatros - noche) durante el periodo</t>
  </si>
  <si>
    <t>Tarifa(30% del valor de la U.M.A. por habitacion por noche de ocupacion)</t>
  </si>
  <si>
    <t>Nombre del establecimiento:</t>
  </si>
  <si>
    <t>Descuento de recargos por rezagos</t>
  </si>
  <si>
    <t>2 versiones</t>
  </si>
  <si>
    <t>3 versiones</t>
  </si>
  <si>
    <t>Días en el Período:</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</si>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</sst>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
  </numFmts>
  <fonts count="10">
    <font>
      <sz val="11"/>
      <color theme="1"/>
      <name val="Calibri"/>
      <family val="2"/>
      <scheme val="minor"/>
    </font>
    <font>
      <sz val="10"/>
      <name val="Arial"/>
      <family val="2"/>
    </font>
    <font>
      <sz val="13"/>
      <color theme="1"/>
      <name val="Times New Roman"/>
      <family val="1"/>
    </font>
    <font>
      <sz val="7.5"/>
      <color theme="1"/>
      <name val="Times New Roman"/>
      <family val="1"/>
    </font>
    <font>
      <b/>
      <sz val="10.5"/>
      <color theme="1"/>
      <name val="Roboto"/>
      <family val="2"/>
    </font>
    <font>
      <sz val="10.5"/>
      <color theme="1"/>
      <name val="Roboto"/>
      <family val="2"/>
    </font>
    <font>
      <sz val="6"/>
      <color rgb="FF000000"/>
      <name val="Roboto"/>
      <family val="2"/>
    </font>
    <font>
      <b/>
      <sz val="10.5"/>
      <color rgb="FF691C32"/>
      <name val="Roboto"/>
      <family val="2"/>
    </font>
    <font>
      <b/>
      <sz val="12"/>
      <color rgb="FF691C32"/>
      <name val="Montserrat"/>
      <family val="2"/>
    </font>
    <font>
      <sz val="10"/>
      <color theme="1"/>
      <name val="Arial Unicode MS"/>
      <family val="2"/>
    </font>
  </fonts>
  <fills count="3">
    <fill>
      <patternFill/>
    </fill>
    <fill>
      <patternFill patternType="gray125"/>
    </fill>
    <fill>
      <patternFill patternType="solid">
        <fgColor rgb="FFFFFF00"/>
        <bgColor indexed="64"/>
      </patternFill>
    </fill>
  </fills>
  <borders count="45">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style="medium"/>
    </border>
    <border>
      <left style="thin"/>
      <right style="thin"/>
      <top/>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right/>
      <top/>
      <bottom style="thin"/>
    </border>
    <border>
      <left/>
      <right/>
      <top style="thin"/>
      <bottom style="medium"/>
    </border>
    <border>
      <left style="medium"/>
      <right style="medium"/>
      <top/>
      <bottom style="thin"/>
    </border>
    <border>
      <left style="medium"/>
      <right style="medium"/>
      <top style="thin"/>
      <bottom style="medium"/>
    </border>
    <border>
      <left style="medium"/>
      <right style="medium"/>
      <top style="medium"/>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medium"/>
      <bottom style="medium"/>
    </border>
    <border>
      <left style="medium"/>
      <right style="thin"/>
      <top/>
      <bottom/>
    </border>
    <border>
      <left style="thin"/>
      <right style="medium"/>
      <top/>
      <bottom/>
    </border>
    <border>
      <left style="medium"/>
      <right style="thin"/>
      <top/>
      <bottom style="medium"/>
    </border>
    <border>
      <left style="thin"/>
      <right/>
      <top/>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bottom style="thin"/>
    </border>
    <border>
      <left/>
      <right style="medium"/>
      <top/>
      <bottom style="thin"/>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142">
    <xf numFmtId="0" fontId="0" fillId="0" borderId="0" xfId="0"/>
    <xf numFmtId="0" fontId="0" fillId="0" borderId="1" xfId="0" applyBorder="1" applyProtection="1">
      <protection hidden="1"/>
    </xf>
    <xf numFmtId="0" fontId="0" fillId="0" borderId="1" xfId="0" applyBorder="1"/>
    <xf numFmtId="0" fontId="0" fillId="0" borderId="0" xfId="0" applyProtection="1">
      <protection locked="0"/>
    </xf>
    <xf numFmtId="0" fontId="0" fillId="0" borderId="0" xfId="0" applyFill="1" applyProtection="1">
      <protection locked="0"/>
    </xf>
    <xf numFmtId="0" fontId="0" fillId="0" borderId="2" xfId="0" applyBorder="1" applyAlignment="1" applyProtection="1">
      <alignment vertical="center"/>
      <protection/>
    </xf>
    <xf numFmtId="0" fontId="0" fillId="0" borderId="3" xfId="0" applyBorder="1" applyAlignment="1" applyProtection="1">
      <alignment vertical="center"/>
      <protection/>
    </xf>
    <xf numFmtId="0" fontId="0" fillId="0" borderId="4" xfId="0" applyBorder="1" applyAlignment="1" applyProtection="1">
      <alignment vertical="center"/>
      <protection/>
    </xf>
    <xf numFmtId="0" fontId="0" fillId="0" borderId="5" xfId="0" applyBorder="1" applyAlignment="1" applyProtection="1">
      <alignment vertical="center"/>
      <protection/>
    </xf>
    <xf numFmtId="0" fontId="0" fillId="0" borderId="0" xfId="0" applyBorder="1" applyAlignment="1" applyProtection="1">
      <alignment vertical="center"/>
      <protection/>
    </xf>
    <xf numFmtId="0" fontId="0" fillId="0" borderId="6" xfId="0" applyBorder="1" applyAlignment="1" applyProtection="1">
      <alignment vertical="center"/>
      <protection/>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4" fillId="0" borderId="10" xfId="0" applyFont="1" applyBorder="1" applyAlignment="1" applyProtection="1">
      <alignment horizontal="center" vertical="center"/>
      <protection/>
    </xf>
    <xf numFmtId="0" fontId="5" fillId="2" borderId="11"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9" fillId="0" borderId="1" xfId="0" applyFont="1" applyBorder="1"/>
    <xf numFmtId="165" fontId="0" fillId="0" borderId="0" xfId="0" applyNumberFormat="1"/>
    <xf numFmtId="3" fontId="5" fillId="2" borderId="13" xfId="0" applyNumberFormat="1" applyFont="1" applyFill="1" applyBorder="1" applyAlignment="1" applyProtection="1">
      <alignment horizontal="center" vertical="center"/>
      <protection locked="0"/>
    </xf>
    <xf numFmtId="3" fontId="5" fillId="0" borderId="10"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8" fillId="0" borderId="5"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6"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4" fillId="0" borderId="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4" fillId="0" borderId="5"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6" xfId="0" applyFont="1" applyBorder="1" applyAlignment="1" applyProtection="1">
      <alignment horizontal="left" vertical="center"/>
      <protection/>
    </xf>
    <xf numFmtId="0" fontId="4" fillId="0" borderId="2"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4" fillId="0" borderId="7"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3" fontId="5" fillId="2" borderId="2" xfId="21" applyNumberFormat="1" applyFont="1" applyFill="1" applyBorder="1" applyAlignment="1" applyProtection="1">
      <alignment horizontal="center" vertical="center"/>
      <protection locked="0"/>
    </xf>
    <xf numFmtId="3" fontId="5" fillId="2" borderId="4" xfId="21" applyNumberFormat="1" applyFont="1" applyFill="1" applyBorder="1" applyAlignment="1" applyProtection="1">
      <alignment horizontal="center" vertical="center"/>
      <protection locked="0"/>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1" fontId="5" fillId="2" borderId="17" xfId="0" applyNumberFormat="1" applyFont="1" applyFill="1" applyBorder="1" applyAlignment="1" applyProtection="1">
      <alignment horizontal="center" vertical="center"/>
      <protection locked="0"/>
    </xf>
    <xf numFmtId="1" fontId="5" fillId="2" borderId="18" xfId="0" applyNumberFormat="1" applyFont="1" applyFill="1" applyBorder="1" applyAlignment="1" applyProtection="1">
      <alignment horizontal="center" vertical="center"/>
      <protection locked="0"/>
    </xf>
    <xf numFmtId="1" fontId="5" fillId="2" borderId="19" xfId="0" applyNumberFormat="1" applyFont="1" applyFill="1" applyBorder="1" applyAlignment="1" applyProtection="1">
      <alignment horizontal="center" vertical="center"/>
      <protection locked="0"/>
    </xf>
    <xf numFmtId="1" fontId="5" fillId="2" borderId="20" xfId="0" applyNumberFormat="1" applyFont="1" applyFill="1" applyBorder="1" applyAlignment="1" applyProtection="1">
      <alignment horizontal="center" vertical="center"/>
      <protection locked="0"/>
    </xf>
    <xf numFmtId="0" fontId="4" fillId="0" borderId="21"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4" fontId="5" fillId="2" borderId="5" xfId="0" applyNumberFormat="1" applyFont="1" applyFill="1" applyBorder="1" applyAlignment="1" applyProtection="1">
      <alignment horizontal="center" vertical="center"/>
      <protection/>
    </xf>
    <xf numFmtId="4" fontId="5" fillId="2" borderId="6" xfId="0" applyNumberFormat="1" applyFont="1" applyFill="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5" fillId="0" borderId="27" xfId="0" applyFont="1" applyBorder="1" applyAlignment="1" applyProtection="1">
      <alignment horizontal="left" vertical="center"/>
      <protection/>
    </xf>
    <xf numFmtId="0" fontId="5" fillId="0" borderId="1" xfId="0" applyFont="1" applyBorder="1" applyAlignment="1" applyProtection="1">
      <alignment horizontal="left" vertical="center"/>
      <protection/>
    </xf>
    <xf numFmtId="3" fontId="5" fillId="0" borderId="1" xfId="20" applyNumberFormat="1" applyFont="1" applyBorder="1" applyAlignment="1" applyProtection="1">
      <alignment horizontal="center" vertical="center"/>
      <protection/>
    </xf>
    <xf numFmtId="0" fontId="5" fillId="0" borderId="28" xfId="20" applyNumberFormat="1" applyFont="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5" fillId="0" borderId="8"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3" fontId="5" fillId="2" borderId="14" xfId="21" applyNumberFormat="1" applyFont="1" applyFill="1" applyBorder="1" applyAlignment="1" applyProtection="1">
      <alignment horizontal="center" vertical="center"/>
      <protection locked="0"/>
    </xf>
    <xf numFmtId="3" fontId="5" fillId="2" borderId="16" xfId="21" applyNumberFormat="1"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center" vertical="center"/>
      <protection/>
    </xf>
    <xf numFmtId="3" fontId="5" fillId="0" borderId="16" xfId="0" applyNumberFormat="1"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164" fontId="5" fillId="0" borderId="1" xfId="0" applyNumberFormat="1" applyFont="1" applyBorder="1" applyAlignment="1" applyProtection="1">
      <alignment horizontal="center" vertical="center"/>
      <protection/>
    </xf>
    <xf numFmtId="164" fontId="5" fillId="0" borderId="28" xfId="0" applyNumberFormat="1" applyFont="1" applyBorder="1" applyAlignment="1" applyProtection="1">
      <alignment horizontal="center" vertical="center"/>
      <protection/>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164" fontId="5" fillId="0" borderId="37" xfId="0" applyNumberFormat="1" applyFont="1" applyBorder="1" applyAlignment="1" applyProtection="1">
      <alignment horizontal="center" vertical="center"/>
      <protection/>
    </xf>
    <xf numFmtId="164" fontId="5" fillId="0" borderId="38" xfId="0" applyNumberFormat="1" applyFont="1" applyBorder="1" applyAlignment="1" applyProtection="1">
      <alignment horizontal="center" vertical="center"/>
      <protection/>
    </xf>
    <xf numFmtId="0" fontId="5" fillId="0" borderId="2"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4" fillId="0" borderId="39"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5" fillId="2" borderId="12" xfId="0" applyFont="1" applyFill="1" applyBorder="1" applyAlignment="1" applyProtection="1">
      <alignment horizontal="center" vertical="center"/>
      <protection locked="0"/>
    </xf>
    <xf numFmtId="0" fontId="4" fillId="0" borderId="22" xfId="0" applyFont="1" applyBorder="1" applyAlignment="1">
      <alignment horizontal="center"/>
    </xf>
    <xf numFmtId="0" fontId="4" fillId="0" borderId="29" xfId="0" applyFont="1" applyBorder="1" applyAlignment="1">
      <alignment horizontal="center"/>
    </xf>
    <xf numFmtId="0" fontId="4" fillId="0" borderId="23" xfId="0" applyFont="1" applyBorder="1" applyAlignment="1">
      <alignment horizontal="center"/>
    </xf>
    <xf numFmtId="0" fontId="0" fillId="2" borderId="33"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7" fillId="0" borderId="0"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7" fillId="0" borderId="8"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5" fillId="0" borderId="5" xfId="0" applyFont="1" applyBorder="1" applyAlignment="1">
      <alignment horizontal="center" wrapText="1"/>
    </xf>
    <xf numFmtId="0" fontId="5" fillId="0" borderId="0"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4" fillId="0" borderId="3" xfId="0" applyFont="1" applyBorder="1" applyAlignment="1" applyProtection="1">
      <alignment horizontal="center" vertical="center"/>
      <protection/>
    </xf>
    <xf numFmtId="0" fontId="4" fillId="0" borderId="3" xfId="0" applyFont="1" applyBorder="1" applyAlignment="1" applyProtection="1">
      <alignment horizontal="center" vertical="center" wrapText="1"/>
      <protection/>
    </xf>
    <xf numFmtId="0" fontId="5" fillId="0" borderId="42" xfId="0" applyFont="1" applyBorder="1" applyAlignment="1" applyProtection="1">
      <alignment horizontal="left" vertical="center"/>
      <protection/>
    </xf>
    <xf numFmtId="0" fontId="5" fillId="0" borderId="43" xfId="0" applyFont="1" applyBorder="1" applyAlignment="1" applyProtection="1">
      <alignment horizontal="left" vertical="center"/>
      <protection/>
    </xf>
    <xf numFmtId="164" fontId="5" fillId="0" borderId="43" xfId="0" applyNumberFormat="1" applyFont="1" applyBorder="1" applyAlignment="1" applyProtection="1">
      <alignment horizontal="center" vertical="center"/>
      <protection/>
    </xf>
    <xf numFmtId="164" fontId="5" fillId="0" borderId="44" xfId="0" applyNumberFormat="1" applyFont="1" applyBorder="1" applyAlignment="1" applyProtection="1">
      <alignment horizontal="center" vertical="center"/>
      <protection/>
    </xf>
    <xf numFmtId="0" fontId="0" fillId="0" borderId="1" xfId="0"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ares"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6</xdr:row>
      <xdr:rowOff>114300</xdr:rowOff>
    </xdr:from>
    <xdr:to>
      <xdr:col>4</xdr:col>
      <xdr:colOff>409575</xdr:colOff>
      <xdr:row>6</xdr:row>
      <xdr:rowOff>114300</xdr:rowOff>
    </xdr:to>
    <xdr:cxnSp macro="">
      <xdr:nvCxnSpPr>
        <xdr:cNvPr id="2" name="Conector recto 1"/>
        <xdr:cNvCxnSpPr/>
      </xdr:nvCxnSpPr>
      <xdr:spPr>
        <a:xfrm>
          <a:off x="809625" y="1447800"/>
          <a:ext cx="5762625" cy="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l="120" t="6324" r="51493" b="81306"/>
        <a:stretch>
          <a:fillRect/>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44</xdr:row>
      <xdr:rowOff>1447800</xdr:rowOff>
    </xdr:from>
    <xdr:to>
      <xdr:col>4</xdr:col>
      <xdr:colOff>666750</xdr:colOff>
      <xdr:row>50</xdr:row>
      <xdr:rowOff>190500</xdr:rowOff>
    </xdr:to>
    <xdr:pic>
      <xdr:nvPicPr>
        <xdr:cNvPr id="7"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t="85917"/>
        <a:stretch>
          <a:fillRect/>
        </a:stretch>
      </xdr:blipFill>
      <xdr:spPr bwMode="auto">
        <a:xfrm>
          <a:off x="0" y="10963275"/>
          <a:ext cx="6829425" cy="12382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1"/>
  <sheetViews>
    <sheetView tabSelected="1" workbookViewId="0" topLeftCell="A1">
      <selection activeCell="D38" sqref="D38:E39"/>
    </sheetView>
  </sheetViews>
  <sheetFormatPr defaultColWidth="11.421875" defaultRowHeight="15"/>
  <cols>
    <col min="1" max="1" width="17.7109375" style="3" customWidth="1"/>
    <col min="2" max="2" width="20.00390625" style="3" customWidth="1"/>
    <col min="3" max="3" width="35.00390625" style="3" customWidth="1"/>
    <col min="4" max="4" width="19.7109375" style="3" customWidth="1"/>
    <col min="5" max="5" width="17.57421875" style="3" customWidth="1"/>
    <col min="6" max="16384" width="11.421875" style="3" customWidth="1"/>
  </cols>
  <sheetData>
    <row r="1" spans="1:5" ht="15">
      <c r="A1" s="5"/>
      <c r="B1" s="6"/>
      <c r="C1" s="6"/>
      <c r="D1" s="6"/>
      <c r="E1" s="7"/>
    </row>
    <row r="2" spans="1:5" ht="15">
      <c r="A2" s="8"/>
      <c r="B2" s="9"/>
      <c r="C2" s="9"/>
      <c r="D2" s="9"/>
      <c r="E2" s="10"/>
    </row>
    <row r="3" spans="1:5" ht="15">
      <c r="A3" s="8"/>
      <c r="B3" s="9"/>
      <c r="C3" s="9"/>
      <c r="D3" s="9"/>
      <c r="E3" s="10"/>
    </row>
    <row r="4" spans="1:5" ht="15">
      <c r="A4" s="8"/>
      <c r="B4" s="9"/>
      <c r="C4" s="9"/>
      <c r="D4" s="9"/>
      <c r="E4" s="10"/>
    </row>
    <row r="5" spans="1:5" ht="15">
      <c r="A5" s="8"/>
      <c r="B5" s="9"/>
      <c r="C5" s="9"/>
      <c r="D5" s="9"/>
      <c r="E5" s="10"/>
    </row>
    <row r="6" spans="1:5" ht="30" customHeight="1">
      <c r="A6" s="29" t="s">
        <v>42</v>
      </c>
      <c r="B6" s="30"/>
      <c r="C6" s="30"/>
      <c r="D6" s="30"/>
      <c r="E6" s="31"/>
    </row>
    <row r="7" spans="1:5" ht="16.5">
      <c r="A7" s="32"/>
      <c r="B7" s="33"/>
      <c r="C7" s="33"/>
      <c r="D7" s="33"/>
      <c r="E7" s="34"/>
    </row>
    <row r="8" spans="1:5" ht="15">
      <c r="A8" s="47" t="s">
        <v>0</v>
      </c>
      <c r="B8" s="48"/>
      <c r="C8" s="48"/>
      <c r="D8" s="48"/>
      <c r="E8" s="49"/>
    </row>
    <row r="9" spans="1:5" ht="24" customHeight="1">
      <c r="A9" s="35" t="s">
        <v>27</v>
      </c>
      <c r="B9" s="36"/>
      <c r="C9" s="36"/>
      <c r="D9" s="36"/>
      <c r="E9" s="37"/>
    </row>
    <row r="10" spans="1:5" ht="24" customHeight="1">
      <c r="A10" s="35"/>
      <c r="B10" s="36"/>
      <c r="C10" s="36"/>
      <c r="D10" s="36"/>
      <c r="E10" s="37"/>
    </row>
    <row r="11" spans="1:5" ht="7.5" customHeight="1">
      <c r="A11" s="41"/>
      <c r="B11" s="42"/>
      <c r="C11" s="42"/>
      <c r="D11" s="42"/>
      <c r="E11" s="43"/>
    </row>
    <row r="12" spans="1:5" ht="15">
      <c r="A12" s="38" t="s">
        <v>1</v>
      </c>
      <c r="B12" s="39"/>
      <c r="C12" s="39"/>
      <c r="D12" s="39"/>
      <c r="E12" s="40"/>
    </row>
    <row r="13" spans="1:5" ht="6" customHeight="1" thickBot="1">
      <c r="A13" s="44"/>
      <c r="B13" s="45"/>
      <c r="C13" s="45"/>
      <c r="D13" s="45"/>
      <c r="E13" s="46"/>
    </row>
    <row r="14" spans="1:5" ht="15.75" thickBot="1">
      <c r="A14" s="85" t="s">
        <v>35</v>
      </c>
      <c r="B14" s="86"/>
      <c r="C14" s="119" t="s">
        <v>2</v>
      </c>
      <c r="D14" s="120"/>
      <c r="E14" s="121"/>
    </row>
    <row r="15" spans="1:5" ht="15.75" thickBot="1">
      <c r="A15" s="118"/>
      <c r="B15" s="118"/>
      <c r="C15" s="122"/>
      <c r="D15" s="123"/>
      <c r="E15" s="124"/>
    </row>
    <row r="16" spans="1:5" ht="15.75" thickBot="1">
      <c r="A16" s="56" t="s">
        <v>48</v>
      </c>
      <c r="B16" s="57"/>
      <c r="C16" s="58"/>
      <c r="D16" s="38" t="s">
        <v>30</v>
      </c>
      <c r="E16" s="40"/>
    </row>
    <row r="17" spans="1:5" ht="15.75" thickBot="1">
      <c r="A17" s="59"/>
      <c r="B17" s="60"/>
      <c r="C17" s="61"/>
      <c r="D17" s="17" t="s">
        <v>28</v>
      </c>
      <c r="E17" s="17" t="s">
        <v>29</v>
      </c>
    </row>
    <row r="18" spans="1:5" ht="15.75" thickBot="1">
      <c r="A18" s="17" t="s">
        <v>31</v>
      </c>
      <c r="B18" s="68"/>
      <c r="C18" s="69"/>
      <c r="D18" s="62">
        <v>3</v>
      </c>
      <c r="E18" s="64">
        <v>2024</v>
      </c>
    </row>
    <row r="19" spans="1:5" ht="15.75" thickBot="1">
      <c r="A19" s="82" t="s">
        <v>3</v>
      </c>
      <c r="B19" s="83"/>
      <c r="C19" s="84"/>
      <c r="D19" s="63"/>
      <c r="E19" s="65"/>
    </row>
    <row r="20" spans="1:5" ht="15.75" thickBot="1">
      <c r="A20" s="85" t="s">
        <v>4</v>
      </c>
      <c r="B20" s="86"/>
      <c r="C20" s="17" t="s">
        <v>5</v>
      </c>
      <c r="D20" s="17" t="s">
        <v>6</v>
      </c>
      <c r="E20" s="17" t="s">
        <v>7</v>
      </c>
    </row>
    <row r="21" spans="1:5" ht="15.75" thickBot="1">
      <c r="A21" s="87"/>
      <c r="B21" s="88"/>
      <c r="C21" s="19"/>
      <c r="D21" s="18"/>
      <c r="E21" s="18"/>
    </row>
    <row r="22" spans="1:5" ht="15.75" thickBot="1">
      <c r="A22" s="85" t="s">
        <v>8</v>
      </c>
      <c r="B22" s="86"/>
      <c r="C22" s="17" t="s">
        <v>9</v>
      </c>
      <c r="D22" s="17" t="s">
        <v>10</v>
      </c>
      <c r="E22" s="17" t="s">
        <v>11</v>
      </c>
    </row>
    <row r="23" spans="1:5" ht="15.75" thickBot="1">
      <c r="A23" s="89"/>
      <c r="B23" s="90"/>
      <c r="C23" s="20" t="s">
        <v>12</v>
      </c>
      <c r="D23" s="19" t="s">
        <v>12</v>
      </c>
      <c r="E23" s="18" t="s">
        <v>13</v>
      </c>
    </row>
    <row r="24" spans="1:5" ht="27" customHeight="1">
      <c r="A24" s="66" t="s">
        <v>45</v>
      </c>
      <c r="B24" s="50" t="s">
        <v>44</v>
      </c>
      <c r="C24" s="51"/>
      <c r="D24" s="50" t="s">
        <v>43</v>
      </c>
      <c r="E24" s="51"/>
    </row>
    <row r="25" spans="1:5" ht="28.5" customHeight="1" thickBot="1">
      <c r="A25" s="67"/>
      <c r="B25" s="52"/>
      <c r="C25" s="53"/>
      <c r="D25" s="52"/>
      <c r="E25" s="53"/>
    </row>
    <row r="26" spans="1:5" ht="15.75" thickBot="1">
      <c r="A26" s="23">
        <v>11</v>
      </c>
      <c r="B26" s="54">
        <v>24</v>
      </c>
      <c r="C26" s="55"/>
      <c r="D26" s="70">
        <f>B26/(A26*B27)</f>
        <v>0.07272727272727272</v>
      </c>
      <c r="E26" s="71"/>
    </row>
    <row r="27" spans="1:5" ht="15.75" thickBot="1">
      <c r="A27" s="24" t="s">
        <v>52</v>
      </c>
      <c r="B27" s="91">
        <v>30</v>
      </c>
      <c r="C27" s="92"/>
      <c r="D27" s="93"/>
      <c r="E27" s="94"/>
    </row>
    <row r="28" spans="1:5" s="4" customFormat="1" ht="8.25" customHeight="1" thickBot="1">
      <c r="A28" s="79"/>
      <c r="B28" s="80"/>
      <c r="C28" s="80"/>
      <c r="D28" s="80"/>
      <c r="E28" s="81"/>
    </row>
    <row r="29" spans="1:5" ht="15">
      <c r="A29" s="72" t="s">
        <v>41</v>
      </c>
      <c r="B29" s="73"/>
      <c r="C29" s="73"/>
      <c r="D29" s="73"/>
      <c r="E29" s="74"/>
    </row>
    <row r="30" spans="1:5" ht="15">
      <c r="A30" s="75" t="s">
        <v>46</v>
      </c>
      <c r="B30" s="76"/>
      <c r="C30" s="76"/>
      <c r="D30" s="77">
        <f>B26</f>
        <v>24</v>
      </c>
      <c r="E30" s="78"/>
    </row>
    <row r="31" spans="1:5" ht="15">
      <c r="A31" s="75" t="s">
        <v>47</v>
      </c>
      <c r="B31" s="76"/>
      <c r="C31" s="76"/>
      <c r="D31" s="99">
        <f>Trabajo!H7*0.3</f>
        <v>32.571</v>
      </c>
      <c r="E31" s="100"/>
    </row>
    <row r="32" spans="1:5" ht="15">
      <c r="A32" s="75" t="s">
        <v>14</v>
      </c>
      <c r="B32" s="76"/>
      <c r="C32" s="76"/>
      <c r="D32" s="99">
        <f ca="1">IF(Trabajo!I5="CORRECTO",D30*D31,"VERSION DE FORMATO INCORRECTO")</f>
        <v>781.704</v>
      </c>
      <c r="E32" s="100"/>
    </row>
    <row r="33" spans="1:5" ht="15">
      <c r="A33" s="75" t="s">
        <v>15</v>
      </c>
      <c r="B33" s="76"/>
      <c r="C33" s="76"/>
      <c r="D33" s="99">
        <f ca="1">IF(Trabajo!G3="SI COBRO",(Formato!D32*Trabajo!C5)-Formato!D32,0)</f>
        <v>0</v>
      </c>
      <c r="E33" s="100"/>
    </row>
    <row r="34" spans="1:5" ht="15">
      <c r="A34" s="75" t="s">
        <v>16</v>
      </c>
      <c r="B34" s="76"/>
      <c r="C34" s="76"/>
      <c r="D34" s="99">
        <f ca="1">IF(Trabajo!G3="SI COBRO",(Formato!D32+Formato!D33)*(Trabajo!D5/100),0)</f>
        <v>11.4910488</v>
      </c>
      <c r="E34" s="100"/>
    </row>
    <row r="35" spans="1:5" ht="15">
      <c r="A35" s="101" t="s">
        <v>49</v>
      </c>
      <c r="B35" s="102"/>
      <c r="C35" s="103"/>
      <c r="D35" s="104">
        <f ca="1">IF(MONTH(TODAY())&gt;=15,IF(Trabajo!G3="SI COBRO",(Formato!D32+Formato!D33)*(Trabajo!D5/100)*-1,0),0)</f>
        <v>0</v>
      </c>
      <c r="E35" s="105"/>
    </row>
    <row r="36" spans="1:5" ht="15.75" thickBot="1">
      <c r="A36" s="137" t="s">
        <v>17</v>
      </c>
      <c r="B36" s="138"/>
      <c r="C36" s="138"/>
      <c r="D36" s="139">
        <f ca="1">SUM(D32:E35)</f>
        <v>793.1950488</v>
      </c>
      <c r="E36" s="140"/>
    </row>
    <row r="37" spans="1:5" ht="7.5" customHeight="1" thickBot="1">
      <c r="A37" s="95"/>
      <c r="B37" s="96"/>
      <c r="C37" s="96"/>
      <c r="D37" s="97"/>
      <c r="E37" s="98"/>
    </row>
    <row r="38" spans="1:5" ht="34.5" customHeight="1">
      <c r="A38" s="106"/>
      <c r="B38" s="107"/>
      <c r="C38" s="108"/>
      <c r="D38" s="25"/>
      <c r="E38" s="26"/>
    </row>
    <row r="39" spans="1:5" ht="30.75" customHeight="1" thickBot="1">
      <c r="A39" s="109"/>
      <c r="B39" s="110"/>
      <c r="C39" s="111"/>
      <c r="D39" s="27"/>
      <c r="E39" s="28"/>
    </row>
    <row r="40" spans="1:5" ht="15">
      <c r="A40" s="50" t="s">
        <v>40</v>
      </c>
      <c r="B40" s="136"/>
      <c r="C40" s="51"/>
      <c r="D40" s="135" t="s">
        <v>39</v>
      </c>
      <c r="E40" s="26"/>
    </row>
    <row r="41" spans="1:5" ht="21" customHeight="1">
      <c r="A41" s="129" t="s">
        <v>38</v>
      </c>
      <c r="B41" s="130"/>
      <c r="C41" s="131"/>
      <c r="D41" s="125" t="s">
        <v>37</v>
      </c>
      <c r="E41" s="126"/>
    </row>
    <row r="42" spans="1:5" ht="24" customHeight="1" thickBot="1">
      <c r="A42" s="132"/>
      <c r="B42" s="133"/>
      <c r="C42" s="134"/>
      <c r="D42" s="127" t="s">
        <v>36</v>
      </c>
      <c r="E42" s="128"/>
    </row>
    <row r="43" spans="1:5" ht="15">
      <c r="A43" s="38" t="str">
        <f ca="1">CONCATENATE("COZUMEL, QUINTANA  ROO, A ",DAY(TODAY())," DE ",UPPER(TEXT(TODAY(),"MMMM"))," DE ",YEAR(TODAY()))</f>
        <v>COZUMEL, QUINTANA  ROO, A 19 DE ABRIL DE 2024</v>
      </c>
      <c r="B43" s="39"/>
      <c r="C43" s="39"/>
      <c r="D43" s="39"/>
      <c r="E43" s="40"/>
    </row>
    <row r="44" spans="1:5" ht="15">
      <c r="A44" s="112"/>
      <c r="B44" s="113"/>
      <c r="C44" s="113"/>
      <c r="D44" s="113"/>
      <c r="E44" s="114"/>
    </row>
    <row r="45" spans="1:5" ht="121.5" customHeight="1">
      <c r="A45" s="115" t="s">
        <v>32</v>
      </c>
      <c r="B45" s="116"/>
      <c r="C45" s="116"/>
      <c r="D45" s="116"/>
      <c r="E45" s="117"/>
    </row>
    <row r="46" spans="1:5" ht="15">
      <c r="A46" s="11"/>
      <c r="B46" s="12"/>
      <c r="C46" s="12"/>
      <c r="D46" s="12"/>
      <c r="E46" s="13"/>
    </row>
    <row r="47" spans="1:5" ht="15">
      <c r="A47" s="11"/>
      <c r="B47" s="12"/>
      <c r="C47" s="12"/>
      <c r="D47" s="12"/>
      <c r="E47" s="13"/>
    </row>
    <row r="48" spans="1:5" ht="15">
      <c r="A48" s="11"/>
      <c r="B48" s="12"/>
      <c r="C48" s="12"/>
      <c r="D48" s="12"/>
      <c r="E48" s="13"/>
    </row>
    <row r="49" spans="1:5" ht="15">
      <c r="A49" s="11"/>
      <c r="B49" s="12"/>
      <c r="C49" s="12"/>
      <c r="D49" s="12"/>
      <c r="E49" s="13"/>
    </row>
    <row r="50" spans="1:5" ht="15">
      <c r="A50" s="11"/>
      <c r="B50" s="12"/>
      <c r="C50" s="12"/>
      <c r="D50" s="12"/>
      <c r="E50" s="13"/>
    </row>
    <row r="51" spans="1:5" ht="15.75" thickBot="1">
      <c r="A51" s="14"/>
      <c r="B51" s="15"/>
      <c r="C51" s="15"/>
      <c r="D51" s="15"/>
      <c r="E51" s="16"/>
    </row>
  </sheetData>
  <mergeCells count="55">
    <mergeCell ref="A38:C39"/>
    <mergeCell ref="A43:E44"/>
    <mergeCell ref="A45:E45"/>
    <mergeCell ref="A14:B14"/>
    <mergeCell ref="A15:B15"/>
    <mergeCell ref="C14:E14"/>
    <mergeCell ref="C15:E15"/>
    <mergeCell ref="D41:E41"/>
    <mergeCell ref="D42:E42"/>
    <mergeCell ref="A41:C42"/>
    <mergeCell ref="D40:E40"/>
    <mergeCell ref="A40:C40"/>
    <mergeCell ref="A34:C34"/>
    <mergeCell ref="D34:E34"/>
    <mergeCell ref="A36:C36"/>
    <mergeCell ref="D36:E36"/>
    <mergeCell ref="A37:E37"/>
    <mergeCell ref="A31:C31"/>
    <mergeCell ref="D31:E31"/>
    <mergeCell ref="A32:C32"/>
    <mergeCell ref="D32:E32"/>
    <mergeCell ref="A33:C33"/>
    <mergeCell ref="D33:E33"/>
    <mergeCell ref="A35:C35"/>
    <mergeCell ref="D35:E35"/>
    <mergeCell ref="A24:A25"/>
    <mergeCell ref="B18:C18"/>
    <mergeCell ref="D26:E26"/>
    <mergeCell ref="A29:E29"/>
    <mergeCell ref="A30:C30"/>
    <mergeCell ref="D30:E30"/>
    <mergeCell ref="A28:E28"/>
    <mergeCell ref="A19:C19"/>
    <mergeCell ref="A20:B20"/>
    <mergeCell ref="A21:B21"/>
    <mergeCell ref="A22:B22"/>
    <mergeCell ref="A23:B23"/>
    <mergeCell ref="B27:C27"/>
    <mergeCell ref="D27:E27"/>
    <mergeCell ref="D38:E39"/>
    <mergeCell ref="A6:E6"/>
    <mergeCell ref="A7:E7"/>
    <mergeCell ref="A9:E10"/>
    <mergeCell ref="A12:E12"/>
    <mergeCell ref="A11:E11"/>
    <mergeCell ref="A13:E13"/>
    <mergeCell ref="A8:E8"/>
    <mergeCell ref="D16:E16"/>
    <mergeCell ref="B24:C25"/>
    <mergeCell ref="B26:C26"/>
    <mergeCell ref="A16:C16"/>
    <mergeCell ref="A17:C17"/>
    <mergeCell ref="D24:E25"/>
    <mergeCell ref="D18:D19"/>
    <mergeCell ref="E18:E19"/>
  </mergeCells>
  <dataValidations count="2">
    <dataValidation type="list" allowBlank="1" showInputMessage="1" showErrorMessage="1" promptTitle="ListaMes" sqref="D18:D19">
      <formula1>Trabajo!$B$7:$B$18</formula1>
    </dataValidation>
    <dataValidation type="list" allowBlank="1" showInputMessage="1" showErrorMessage="1" promptTitle="ListaAños" sqref="E18:E19">
      <formula1>Trabajo!$C$7:$C$13</formula1>
    </dataValidation>
  </dataValidations>
  <printOptions horizontalCentered="1" verticalCentered="1"/>
  <pageMargins left="0.03937007874015748" right="0.03937007874015748" top="0.35433070866141736" bottom="0.35433070866141736" header="0.31496062992125984" footer="0.31496062992125984"/>
  <pageSetup fitToHeight="1" fitToWidth="1" horizontalDpi="600" verticalDpi="600" orientation="portrait" scale="79"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topLeftCell="A1">
      <selection activeCell="H7" sqref="H7"/>
    </sheetView>
  </sheetViews>
  <sheetFormatPr defaultColWidth="11.421875" defaultRowHeight="15"/>
  <cols>
    <col min="1" max="1" width="5.421875" style="0" bestFit="1" customWidth="1"/>
    <col min="2" max="2" width="8.140625" style="0" bestFit="1" customWidth="1"/>
    <col min="3" max="3" width="11.00390625" style="0" bestFit="1" customWidth="1"/>
    <col min="4" max="4" width="12.57421875" style="0" bestFit="1" customWidth="1"/>
    <col min="5" max="5" width="5.7109375" style="0" bestFit="1" customWidth="1"/>
    <col min="6" max="6" width="5.00390625" style="0" bestFit="1" customWidth="1"/>
    <col min="8" max="8" width="11.00390625" style="0" bestFit="1" customWidth="1"/>
    <col min="9" max="9" width="12.421875" style="0" bestFit="1" customWidth="1"/>
  </cols>
  <sheetData>
    <row r="2" spans="2:7" ht="15">
      <c r="B2" s="1" t="s">
        <v>18</v>
      </c>
      <c r="C2" s="1" t="s">
        <v>19</v>
      </c>
      <c r="D2" s="1" t="s">
        <v>20</v>
      </c>
      <c r="E2" s="1" t="s">
        <v>26</v>
      </c>
      <c r="F2" s="1"/>
      <c r="G2" s="1" t="s">
        <v>21</v>
      </c>
    </row>
    <row r="3" spans="1:7" ht="15">
      <c r="A3">
        <f ca="1">YEAR(TODAY())</f>
        <v>2024</v>
      </c>
      <c r="B3" s="1" t="str">
        <f>CONCATENATE(IF(Formato!D18=12,Formato!E18+1,Formato!E18),IF(Formato!D18=12,1,Formato!D18+1))</f>
        <v>20244</v>
      </c>
      <c r="C3" s="1">
        <f>VLOOKUP(B3,INPC!A1:E65,5,0)</f>
        <v>134.065</v>
      </c>
      <c r="D3" s="1">
        <f>VLOOKUP(B3,INPC!A1:E65,4,0)</f>
        <v>1.47</v>
      </c>
      <c r="E3" s="1">
        <f>MATCH(B3,INPC!$A$1:$A$84,0)+1</f>
        <v>65</v>
      </c>
      <c r="F3" s="1">
        <f>VLOOKUP(B3,INPC!A1:E84,4,0)</f>
        <v>1.47</v>
      </c>
      <c r="G3" s="141" t="str">
        <f ca="1">IF(Formato!E18=A3,IF(Formato!D18=A4,"NO COBRO",IF(Formato!D18=A4-1,IF(DAY(TODAY())&lt;=18,"NO COBRO","SI COBRO"),"SI COBRO")),IF(Formato!D18=12,IF(A4=1,IF(DAY(TODAY())&lt;=18,"NO COBRO","SI COBRO"),"SI COBRO"),"SI COBRO"))</f>
        <v>SI COBRO</v>
      </c>
    </row>
    <row r="4" spans="1:9" ht="15">
      <c r="A4">
        <f ca="1">MONTH(TODAY())</f>
        <v>4</v>
      </c>
      <c r="B4" s="1" t="str">
        <f ca="1">CONCATENATE(YEAR(TODAY()),MONTH(TODAY()))</f>
        <v>20244</v>
      </c>
      <c r="C4" s="1">
        <f ca="1">IF(VLOOKUP(B4,INPC!A2:E81,5,0)=0,VLOOKUP(CONCATENATE(IF(MONTH(TODAY())=1,YEAR(TODAY())-1,YEAR(TODAY())),IF(MONTH(TODAY())=1,12,MONTH(TODAY())-1)),INPC!A2:E81,5,0),VLOOKUP(B4,INPC!A2:E81,5,0))</f>
        <v>134.065</v>
      </c>
      <c r="D4" s="1">
        <f ca="1">VLOOKUP(B4,INPC!A2:E81,4,0)</f>
        <v>1.47</v>
      </c>
      <c r="E4" s="1">
        <f ca="1">MATCH(B4,INPC!$A$1:$A$84,0)+1</f>
        <v>65</v>
      </c>
      <c r="F4" s="1">
        <f ca="1">VLOOKUP(B4,INPC!A1:E84,4,0)</f>
        <v>1.47</v>
      </c>
      <c r="G4" s="141"/>
      <c r="I4" t="str">
        <f ca="1">IF(Formato!E18=A3,IF(Formato!D18&lt;=A4-1,IF(DAY(TODAY())&lt;=15,"NO COBRO","SI COBRO"),"NO COBRO"),IF(Formato!D18=12,IF(A4=1,IF(DAY(TODAY())&lt;=15,"NO COBRO","SI COBRO"),"SI COBRO"),"SI COBRO"))</f>
        <v>SI COBRO</v>
      </c>
    </row>
    <row r="5" spans="2:9" ht="15">
      <c r="B5" s="1"/>
      <c r="C5" s="1">
        <f ca="1">IF((C4/C3)&lt;1,1,C4/C3)</f>
        <v>1</v>
      </c>
      <c r="D5" s="1">
        <f ca="1">SUM(INDIRECT("INPC!D"&amp;E3&amp;":D"&amp;E4))</f>
        <v>1.47</v>
      </c>
      <c r="E5" s="1"/>
      <c r="F5" s="21"/>
      <c r="G5" s="2"/>
      <c r="H5" t="s">
        <v>50</v>
      </c>
      <c r="I5" t="str">
        <f ca="1">_xlfn.IFERROR(IF(FIND(CONCATENATE("v",YEAR(TODAY()),TEXT(MONTH(TODAY()),"00")),CELL("nombrearchivo"),1),IF(DAY(TODAY())&lt;=18,_xlfn.IFERROR(IF(FIND("_1",CELL("nombrearchivo"),1),"CORRECTO"),"INCORRECTO"),IF(DAY(TODAY())&gt;=19,_xlfn.IFERROR(IF(FIND("_2",CELL("nombrearchivo"),1),"CORRECTO"),"INCORRECTO"),"INCORRECTO2"))),"INCORRECTO")</f>
        <v>CORRECTO</v>
      </c>
    </row>
    <row r="6" spans="8:9" ht="15">
      <c r="H6" t="s">
        <v>51</v>
      </c>
      <c r="I6" t="str">
        <f ca="1">_xlfn.IFERROR(IF(FIND(CONCATENATE("v",YEAR(TODAY()),TEXT(MONTH(TODAY()),"00")),CELL("nombrearchivo"),1),IF(DAY(TODAY())&lt;=10,_xlfn.IFERROR(IF(FIND("_1",CELL("nombrearchivo"),1),"CORRECTO"),"INCORRECTO"),IF(DAY(TODAY())&lt;=17,_xlfn.IFERROR(IF(FIND("_2",CELL("nombrearchivo"),1),"CORRECTO"),"INCORRECTO"),IF(DAY(TODAY())&gt;=18,_xlfn.IFERROR(IF(FIND("_3",CELL("nombrearchivo"),1),"CORRECTO"),"INCORRECTO"),"INCORRECTO2")))),"INCORRECTO")</f>
        <v>INCORRECTO</v>
      </c>
    </row>
    <row r="7" spans="2:8" ht="15">
      <c r="B7">
        <v>1</v>
      </c>
      <c r="C7">
        <v>2019</v>
      </c>
      <c r="D7" t="s">
        <v>33</v>
      </c>
      <c r="G7" t="str">
        <f>CONCATENATE(IF(Formato!D18=12,Formato!E18+1,Formato!E18),IF(Formato!D18=12,1,Formato!D18+1))</f>
        <v>20244</v>
      </c>
      <c r="H7">
        <f>VLOOKUP(G7,INPC!A1:G85,7,0)</f>
        <v>108.57</v>
      </c>
    </row>
    <row r="8" spans="2:4" ht="15">
      <c r="B8">
        <v>2</v>
      </c>
      <c r="C8">
        <v>2020</v>
      </c>
      <c r="D8" t="s">
        <v>34</v>
      </c>
    </row>
    <row r="9" spans="2:3" ht="15">
      <c r="B9">
        <v>3</v>
      </c>
      <c r="C9">
        <v>2021</v>
      </c>
    </row>
    <row r="10" spans="2:3" ht="15">
      <c r="B10">
        <v>4</v>
      </c>
      <c r="C10">
        <v>2022</v>
      </c>
    </row>
    <row r="11" spans="2:3" ht="15">
      <c r="B11">
        <v>5</v>
      </c>
      <c r="C11">
        <v>2023</v>
      </c>
    </row>
    <row r="12" spans="2:3" ht="15">
      <c r="B12">
        <v>6</v>
      </c>
      <c r="C12">
        <v>2024</v>
      </c>
    </row>
    <row r="13" spans="2:3" ht="15">
      <c r="B13">
        <v>7</v>
      </c>
      <c r="C13">
        <v>2025</v>
      </c>
    </row>
    <row r="14" ht="15">
      <c r="B14">
        <v>8</v>
      </c>
    </row>
    <row r="15" ht="15">
      <c r="B15">
        <v>9</v>
      </c>
    </row>
    <row r="16" ht="15">
      <c r="B16">
        <v>10</v>
      </c>
    </row>
    <row r="17" ht="15">
      <c r="B17">
        <v>11</v>
      </c>
    </row>
    <row r="18" ht="15">
      <c r="B18">
        <v>12</v>
      </c>
    </row>
  </sheetData>
  <sheetProtection algorithmName="SHA-512" hashValue="Ixt44CpLrO5Yhaxy8ScvXXk7jFnHGUzVOS6q3YiqrZIe7hTeVB8QIgkgz3mTD/RJhFam4UbomcKblheR3WoQyQ==" saltValue="mP5FmsfJG11N0kUJ57hwJw==" spinCount="100000" sheet="1" objects="1" scenarios="1"/>
  <mergeCells count="1">
    <mergeCell ref="G3: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3"/>
  <sheetViews>
    <sheetView workbookViewId="0" topLeftCell="A1">
      <pane ySplit="1" topLeftCell="A44" activePane="bottomLeft" state="frozen"/>
      <selection pane="bottomLeft" activeCell="E65" sqref="E65"/>
    </sheetView>
  </sheetViews>
  <sheetFormatPr defaultColWidth="11.421875" defaultRowHeight="15"/>
  <cols>
    <col min="1" max="1" width="11.8515625" style="0" bestFit="1" customWidth="1"/>
    <col min="2" max="2" width="10.8515625" style="0" bestFit="1" customWidth="1"/>
    <col min="3" max="3" width="11.8515625" style="0" bestFit="1" customWidth="1"/>
    <col min="4" max="4" width="11.7109375" style="0" bestFit="1" customWidth="1"/>
    <col min="5" max="5" width="9.00390625" style="0" bestFit="1" customWidth="1"/>
    <col min="7" max="7" width="10.00390625" style="0" bestFit="1" customWidth="1"/>
  </cols>
  <sheetData>
    <row r="1" spans="2:7" ht="15">
      <c r="B1" t="s">
        <v>22</v>
      </c>
      <c r="C1" t="s">
        <v>23</v>
      </c>
      <c r="D1" t="s">
        <v>24</v>
      </c>
      <c r="E1" t="s">
        <v>25</v>
      </c>
      <c r="G1" t="s">
        <v>53</v>
      </c>
    </row>
    <row r="2" spans="1:7" ht="15">
      <c r="A2" t="str">
        <f>CONCATENATE(B3,C3)</f>
        <v>20192</v>
      </c>
      <c r="B2">
        <v>2019</v>
      </c>
      <c r="C2">
        <v>1</v>
      </c>
      <c r="D2">
        <v>1.47</v>
      </c>
      <c r="E2" s="22">
        <v>103.108</v>
      </c>
      <c r="G2">
        <v>84.49</v>
      </c>
    </row>
    <row r="3" spans="1:7" ht="15">
      <c r="A3" t="str">
        <f aca="true" t="shared" si="0" ref="A3:A66">CONCATENATE(B4,C4)</f>
        <v>20193</v>
      </c>
      <c r="B3">
        <v>2019</v>
      </c>
      <c r="C3">
        <v>2</v>
      </c>
      <c r="D3">
        <v>1.47</v>
      </c>
      <c r="E3" s="22">
        <v>103.079</v>
      </c>
      <c r="G3">
        <v>84.49</v>
      </c>
    </row>
    <row r="4" spans="1:7" ht="15">
      <c r="A4" t="str">
        <f t="shared" si="0"/>
        <v>20194</v>
      </c>
      <c r="B4">
        <v>2019</v>
      </c>
      <c r="C4">
        <v>3</v>
      </c>
      <c r="D4">
        <v>1.47</v>
      </c>
      <c r="E4" s="22">
        <v>103.476</v>
      </c>
      <c r="G4">
        <v>84.49</v>
      </c>
    </row>
    <row r="5" spans="1:7" ht="15">
      <c r="A5" t="str">
        <f t="shared" si="0"/>
        <v>20195</v>
      </c>
      <c r="B5">
        <v>2019</v>
      </c>
      <c r="C5">
        <v>4</v>
      </c>
      <c r="D5">
        <v>1.47</v>
      </c>
      <c r="E5" s="22">
        <v>103.531</v>
      </c>
      <c r="G5">
        <v>84.49</v>
      </c>
    </row>
    <row r="6" spans="1:7" ht="15">
      <c r="A6" t="str">
        <f t="shared" si="0"/>
        <v>20196</v>
      </c>
      <c r="B6">
        <v>2019</v>
      </c>
      <c r="C6">
        <v>5</v>
      </c>
      <c r="D6">
        <v>1.47</v>
      </c>
      <c r="E6" s="22">
        <v>103.531</v>
      </c>
      <c r="G6">
        <v>84.49</v>
      </c>
    </row>
    <row r="7" spans="1:7" ht="15">
      <c r="A7" t="str">
        <f t="shared" si="0"/>
        <v>20197</v>
      </c>
      <c r="B7">
        <v>2019</v>
      </c>
      <c r="C7">
        <v>6</v>
      </c>
      <c r="D7">
        <v>1.47</v>
      </c>
      <c r="E7" s="22">
        <v>103.531</v>
      </c>
      <c r="G7">
        <v>84.49</v>
      </c>
    </row>
    <row r="8" spans="1:7" ht="15">
      <c r="A8" t="str">
        <f t="shared" si="0"/>
        <v>20198</v>
      </c>
      <c r="B8">
        <v>2019</v>
      </c>
      <c r="C8">
        <v>7</v>
      </c>
      <c r="D8">
        <v>1.47</v>
      </c>
      <c r="E8" s="22">
        <v>103.687</v>
      </c>
      <c r="G8">
        <v>84.49</v>
      </c>
    </row>
    <row r="9" spans="1:7" ht="15">
      <c r="A9" t="str">
        <f t="shared" si="0"/>
        <v>20199</v>
      </c>
      <c r="B9">
        <v>2019</v>
      </c>
      <c r="C9">
        <v>8</v>
      </c>
      <c r="D9">
        <v>1.47</v>
      </c>
      <c r="E9" s="22">
        <v>103.687</v>
      </c>
      <c r="G9">
        <v>84.49</v>
      </c>
    </row>
    <row r="10" spans="1:7" ht="15">
      <c r="A10" t="str">
        <f t="shared" si="0"/>
        <v>201910</v>
      </c>
      <c r="B10">
        <v>2019</v>
      </c>
      <c r="C10">
        <v>9</v>
      </c>
      <c r="D10">
        <v>1.47</v>
      </c>
      <c r="E10" s="22">
        <v>103.942</v>
      </c>
      <c r="G10">
        <v>84.49</v>
      </c>
    </row>
    <row r="11" spans="1:7" ht="15">
      <c r="A11" t="str">
        <f t="shared" si="0"/>
        <v>201911</v>
      </c>
      <c r="B11">
        <v>2019</v>
      </c>
      <c r="C11">
        <v>10</v>
      </c>
      <c r="D11">
        <v>1.47</v>
      </c>
      <c r="E11" s="22">
        <v>104.503</v>
      </c>
      <c r="G11">
        <v>84.49</v>
      </c>
    </row>
    <row r="12" spans="1:7" ht="15">
      <c r="A12" t="str">
        <f t="shared" si="0"/>
        <v>201912</v>
      </c>
      <c r="B12">
        <v>2019</v>
      </c>
      <c r="C12">
        <v>11</v>
      </c>
      <c r="D12">
        <v>1.47</v>
      </c>
      <c r="E12" s="22">
        <v>105.346</v>
      </c>
      <c r="G12">
        <v>84.49</v>
      </c>
    </row>
    <row r="13" spans="1:7" ht="15">
      <c r="A13" t="str">
        <f t="shared" si="0"/>
        <v>20201</v>
      </c>
      <c r="B13">
        <v>2019</v>
      </c>
      <c r="C13">
        <v>12</v>
      </c>
      <c r="D13">
        <v>1.47</v>
      </c>
      <c r="E13" s="22">
        <v>105.934</v>
      </c>
      <c r="G13">
        <v>84.49</v>
      </c>
    </row>
    <row r="14" spans="1:7" ht="15">
      <c r="A14" t="str">
        <f t="shared" si="0"/>
        <v>20202</v>
      </c>
      <c r="B14">
        <v>2020</v>
      </c>
      <c r="C14">
        <v>1</v>
      </c>
      <c r="D14">
        <v>1.47</v>
      </c>
      <c r="E14" s="22">
        <v>106.447</v>
      </c>
      <c r="G14">
        <v>84.49</v>
      </c>
    </row>
    <row r="15" spans="1:7" ht="15">
      <c r="A15" t="str">
        <f t="shared" si="0"/>
        <v>20203</v>
      </c>
      <c r="B15">
        <v>2020</v>
      </c>
      <c r="C15">
        <v>2</v>
      </c>
      <c r="D15">
        <v>1.47</v>
      </c>
      <c r="E15" s="22">
        <v>106.889</v>
      </c>
      <c r="G15">
        <v>86.88</v>
      </c>
    </row>
    <row r="16" spans="1:7" ht="15">
      <c r="A16" t="str">
        <f t="shared" si="0"/>
        <v>20204</v>
      </c>
      <c r="B16">
        <v>2020</v>
      </c>
      <c r="C16">
        <v>3</v>
      </c>
      <c r="D16">
        <v>1.47</v>
      </c>
      <c r="E16" s="22">
        <v>106.889</v>
      </c>
      <c r="G16">
        <v>86.88</v>
      </c>
    </row>
    <row r="17" spans="1:7" ht="15">
      <c r="A17" t="str">
        <f t="shared" si="0"/>
        <v>20205</v>
      </c>
      <c r="B17">
        <v>2020</v>
      </c>
      <c r="C17">
        <v>4</v>
      </c>
      <c r="D17">
        <v>1.47</v>
      </c>
      <c r="E17" s="22">
        <v>106.889</v>
      </c>
      <c r="G17">
        <v>86.88</v>
      </c>
    </row>
    <row r="18" spans="1:7" ht="15">
      <c r="A18" t="str">
        <f t="shared" si="0"/>
        <v>20206</v>
      </c>
      <c r="B18">
        <v>2020</v>
      </c>
      <c r="C18">
        <v>5</v>
      </c>
      <c r="D18">
        <v>1.47</v>
      </c>
      <c r="E18" s="22">
        <v>106.889</v>
      </c>
      <c r="G18">
        <v>86.88</v>
      </c>
    </row>
    <row r="19" spans="1:7" ht="15">
      <c r="A19" t="str">
        <f t="shared" si="0"/>
        <v>20207</v>
      </c>
      <c r="B19">
        <v>2020</v>
      </c>
      <c r="C19">
        <v>6</v>
      </c>
      <c r="D19">
        <v>1.47</v>
      </c>
      <c r="E19" s="22">
        <v>106.889</v>
      </c>
      <c r="G19">
        <v>86.88</v>
      </c>
    </row>
    <row r="20" spans="1:7" ht="15">
      <c r="A20" t="str">
        <f t="shared" si="0"/>
        <v>20208</v>
      </c>
      <c r="B20">
        <v>2020</v>
      </c>
      <c r="C20">
        <v>7</v>
      </c>
      <c r="D20">
        <v>1.47</v>
      </c>
      <c r="E20" s="22">
        <v>107.444</v>
      </c>
      <c r="G20">
        <v>86.88</v>
      </c>
    </row>
    <row r="21" spans="1:7" ht="15">
      <c r="A21" t="str">
        <f t="shared" si="0"/>
        <v>20209</v>
      </c>
      <c r="B21">
        <v>2020</v>
      </c>
      <c r="C21">
        <v>8</v>
      </c>
      <c r="D21">
        <v>1.47</v>
      </c>
      <c r="E21" s="22">
        <v>107.867</v>
      </c>
      <c r="G21">
        <v>86.88</v>
      </c>
    </row>
    <row r="22" spans="1:7" ht="15">
      <c r="A22" t="str">
        <f t="shared" si="0"/>
        <v>202010</v>
      </c>
      <c r="B22">
        <v>2020</v>
      </c>
      <c r="C22">
        <v>9</v>
      </c>
      <c r="D22">
        <v>1.47</v>
      </c>
      <c r="E22" s="22">
        <v>108.114</v>
      </c>
      <c r="G22">
        <v>86.88</v>
      </c>
    </row>
    <row r="23" spans="1:7" ht="15">
      <c r="A23" t="str">
        <f t="shared" si="0"/>
        <v>202011</v>
      </c>
      <c r="B23">
        <v>2020</v>
      </c>
      <c r="C23">
        <v>10</v>
      </c>
      <c r="D23">
        <v>1.47</v>
      </c>
      <c r="E23" s="22">
        <v>108.774</v>
      </c>
      <c r="G23">
        <v>86.88</v>
      </c>
    </row>
    <row r="24" spans="1:7" ht="15">
      <c r="A24" t="str">
        <f t="shared" si="0"/>
        <v>202012</v>
      </c>
      <c r="B24">
        <v>2020</v>
      </c>
      <c r="C24">
        <v>11</v>
      </c>
      <c r="D24">
        <v>1.47</v>
      </c>
      <c r="E24" s="22">
        <v>108.856</v>
      </c>
      <c r="G24">
        <v>86.88</v>
      </c>
    </row>
    <row r="25" spans="1:7" ht="15">
      <c r="A25" t="str">
        <f t="shared" si="0"/>
        <v>20211</v>
      </c>
      <c r="B25">
        <v>2020</v>
      </c>
      <c r="C25">
        <v>12</v>
      </c>
      <c r="D25">
        <v>1.47</v>
      </c>
      <c r="E25" s="22">
        <v>109.271</v>
      </c>
      <c r="G25">
        <v>86.88</v>
      </c>
    </row>
    <row r="26" spans="1:7" ht="15">
      <c r="A26" t="str">
        <f t="shared" si="0"/>
        <v>20212</v>
      </c>
      <c r="B26">
        <v>2021</v>
      </c>
      <c r="C26">
        <v>1</v>
      </c>
      <c r="D26">
        <v>1.47</v>
      </c>
      <c r="E26" s="22">
        <v>110.21</v>
      </c>
      <c r="G26">
        <v>86.88</v>
      </c>
    </row>
    <row r="27" spans="1:7" ht="15">
      <c r="A27" t="str">
        <f t="shared" si="0"/>
        <v>20213</v>
      </c>
      <c r="B27">
        <v>2021</v>
      </c>
      <c r="C27">
        <v>2</v>
      </c>
      <c r="D27">
        <v>1.47</v>
      </c>
      <c r="E27" s="22">
        <v>110.907</v>
      </c>
      <c r="G27">
        <v>89.62</v>
      </c>
    </row>
    <row r="28" spans="1:7" ht="15">
      <c r="A28" t="str">
        <f t="shared" si="0"/>
        <v>20214</v>
      </c>
      <c r="B28">
        <v>2021</v>
      </c>
      <c r="C28">
        <v>3</v>
      </c>
      <c r="D28">
        <v>1.47</v>
      </c>
      <c r="E28" s="22">
        <v>111.824</v>
      </c>
      <c r="G28">
        <v>89.62</v>
      </c>
    </row>
    <row r="29" spans="1:7" ht="15">
      <c r="A29" t="str">
        <f t="shared" si="0"/>
        <v>20215</v>
      </c>
      <c r="B29">
        <v>2021</v>
      </c>
      <c r="C29">
        <v>4</v>
      </c>
      <c r="D29">
        <v>1.47</v>
      </c>
      <c r="E29" s="22">
        <v>112.19</v>
      </c>
      <c r="G29">
        <v>89.62</v>
      </c>
    </row>
    <row r="30" spans="1:7" ht="15">
      <c r="A30" t="str">
        <f t="shared" si="0"/>
        <v>20216</v>
      </c>
      <c r="B30">
        <v>2021</v>
      </c>
      <c r="C30">
        <v>5</v>
      </c>
      <c r="D30">
        <v>1.47</v>
      </c>
      <c r="E30" s="22">
        <v>112.419</v>
      </c>
      <c r="G30">
        <v>89.62</v>
      </c>
    </row>
    <row r="31" spans="1:7" ht="15">
      <c r="A31" t="str">
        <f t="shared" si="0"/>
        <v>20217</v>
      </c>
      <c r="B31">
        <v>2021</v>
      </c>
      <c r="C31">
        <v>6</v>
      </c>
      <c r="D31">
        <v>1.47</v>
      </c>
      <c r="E31" s="22">
        <v>113.018</v>
      </c>
      <c r="G31">
        <v>89.62</v>
      </c>
    </row>
    <row r="32" spans="1:7" ht="15">
      <c r="A32" t="str">
        <f t="shared" si="0"/>
        <v>20218</v>
      </c>
      <c r="B32">
        <v>2021</v>
      </c>
      <c r="C32">
        <v>7</v>
      </c>
      <c r="D32">
        <v>1.47</v>
      </c>
      <c r="E32" s="22">
        <v>113.682</v>
      </c>
      <c r="G32">
        <v>89.62</v>
      </c>
    </row>
    <row r="33" spans="1:7" ht="15">
      <c r="A33" t="str">
        <f t="shared" si="0"/>
        <v>20219</v>
      </c>
      <c r="B33">
        <v>2021</v>
      </c>
      <c r="C33">
        <v>8</v>
      </c>
      <c r="D33">
        <v>1.47</v>
      </c>
      <c r="E33" s="22">
        <v>113.899</v>
      </c>
      <c r="G33">
        <v>89.62</v>
      </c>
    </row>
    <row r="34" spans="1:7" ht="15">
      <c r="A34" t="str">
        <f t="shared" si="0"/>
        <v>202110</v>
      </c>
      <c r="B34">
        <v>2021</v>
      </c>
      <c r="C34">
        <v>9</v>
      </c>
      <c r="D34">
        <v>1.47</v>
      </c>
      <c r="E34" s="22">
        <v>114.601</v>
      </c>
      <c r="G34">
        <v>89.62</v>
      </c>
    </row>
    <row r="35" spans="1:7" ht="15">
      <c r="A35" t="str">
        <f t="shared" si="0"/>
        <v>202111</v>
      </c>
      <c r="B35">
        <v>2021</v>
      </c>
      <c r="C35">
        <v>10</v>
      </c>
      <c r="D35">
        <v>1.47</v>
      </c>
      <c r="E35" s="22">
        <v>115.56</v>
      </c>
      <c r="G35">
        <v>89.62</v>
      </c>
    </row>
    <row r="36" spans="1:7" ht="15">
      <c r="A36" t="str">
        <f t="shared" si="0"/>
        <v>202112</v>
      </c>
      <c r="B36">
        <v>2021</v>
      </c>
      <c r="C36">
        <v>11</v>
      </c>
      <c r="D36">
        <v>1.47</v>
      </c>
      <c r="E36" s="22">
        <v>116.884</v>
      </c>
      <c r="G36">
        <v>89.62</v>
      </c>
    </row>
    <row r="37" spans="1:7" ht="15">
      <c r="A37" t="str">
        <f t="shared" si="0"/>
        <v>20221</v>
      </c>
      <c r="B37">
        <v>2021</v>
      </c>
      <c r="C37">
        <v>12</v>
      </c>
      <c r="D37">
        <v>1.47</v>
      </c>
      <c r="E37" s="22">
        <v>117.308</v>
      </c>
      <c r="G37">
        <v>89.62</v>
      </c>
    </row>
    <row r="38" spans="1:7" ht="15">
      <c r="A38" t="str">
        <f t="shared" si="0"/>
        <v>20222</v>
      </c>
      <c r="B38">
        <v>2022</v>
      </c>
      <c r="C38">
        <v>1</v>
      </c>
      <c r="D38">
        <v>1.47</v>
      </c>
      <c r="E38" s="22">
        <v>118.002</v>
      </c>
      <c r="G38">
        <v>89.62</v>
      </c>
    </row>
    <row r="39" spans="1:7" ht="15">
      <c r="A39" t="str">
        <f t="shared" si="0"/>
        <v>20223</v>
      </c>
      <c r="B39">
        <v>2022</v>
      </c>
      <c r="C39">
        <v>2</v>
      </c>
      <c r="D39">
        <v>1.47</v>
      </c>
      <c r="E39" s="22">
        <v>118.981</v>
      </c>
      <c r="G39">
        <v>96.22</v>
      </c>
    </row>
    <row r="40" spans="1:7" ht="15">
      <c r="A40" t="str">
        <f t="shared" si="0"/>
        <v>20224</v>
      </c>
      <c r="B40">
        <v>2022</v>
      </c>
      <c r="C40">
        <v>3</v>
      </c>
      <c r="D40">
        <v>1.47</v>
      </c>
      <c r="E40" s="22">
        <v>120.159</v>
      </c>
      <c r="G40">
        <v>96.22</v>
      </c>
    </row>
    <row r="41" spans="1:7" ht="15">
      <c r="A41" t="str">
        <f t="shared" si="0"/>
        <v>20225</v>
      </c>
      <c r="B41">
        <v>2022</v>
      </c>
      <c r="C41">
        <v>4</v>
      </c>
      <c r="D41">
        <v>1.47</v>
      </c>
      <c r="E41" s="22">
        <v>120.809</v>
      </c>
      <c r="G41">
        <v>96.22</v>
      </c>
    </row>
    <row r="42" spans="1:7" ht="15">
      <c r="A42" t="str">
        <f t="shared" si="0"/>
        <v>20226</v>
      </c>
      <c r="B42">
        <v>2022</v>
      </c>
      <c r="C42">
        <v>5</v>
      </c>
      <c r="D42">
        <v>1.47</v>
      </c>
      <c r="E42" s="22">
        <v>121.022</v>
      </c>
      <c r="G42">
        <v>96.22</v>
      </c>
    </row>
    <row r="43" spans="1:7" ht="15">
      <c r="A43" t="str">
        <f t="shared" si="0"/>
        <v>20227</v>
      </c>
      <c r="B43">
        <v>2022</v>
      </c>
      <c r="C43">
        <v>6</v>
      </c>
      <c r="D43">
        <v>1.47</v>
      </c>
      <c r="E43" s="22">
        <v>122.044</v>
      </c>
      <c r="G43">
        <v>96.22</v>
      </c>
    </row>
    <row r="44" spans="1:7" ht="15">
      <c r="A44" t="str">
        <f t="shared" si="0"/>
        <v>20228</v>
      </c>
      <c r="B44">
        <v>2022</v>
      </c>
      <c r="C44">
        <v>7</v>
      </c>
      <c r="D44">
        <v>1.47</v>
      </c>
      <c r="E44" s="22">
        <v>122.948</v>
      </c>
      <c r="G44">
        <v>96.22</v>
      </c>
    </row>
    <row r="45" spans="1:7" ht="15">
      <c r="A45" t="str">
        <f t="shared" si="0"/>
        <v>20229</v>
      </c>
      <c r="B45">
        <v>2022</v>
      </c>
      <c r="C45">
        <v>8</v>
      </c>
      <c r="D45">
        <v>1.47</v>
      </c>
      <c r="E45" s="22">
        <v>123.803</v>
      </c>
      <c r="G45">
        <v>96.22</v>
      </c>
    </row>
    <row r="46" spans="1:7" ht="15">
      <c r="A46" t="str">
        <f t="shared" si="0"/>
        <v>202210</v>
      </c>
      <c r="B46">
        <v>2022</v>
      </c>
      <c r="C46">
        <v>9</v>
      </c>
      <c r="D46">
        <v>1.47</v>
      </c>
      <c r="E46" s="22">
        <v>124.571</v>
      </c>
      <c r="G46">
        <v>96.22</v>
      </c>
    </row>
    <row r="47" spans="1:7" ht="15">
      <c r="A47" t="str">
        <f t="shared" si="0"/>
        <v>202211</v>
      </c>
      <c r="B47">
        <v>2022</v>
      </c>
      <c r="C47">
        <v>10</v>
      </c>
      <c r="D47">
        <v>1.47</v>
      </c>
      <c r="E47" s="22">
        <v>125.276</v>
      </c>
      <c r="G47">
        <v>96.22</v>
      </c>
    </row>
    <row r="48" spans="1:7" ht="15">
      <c r="A48" t="str">
        <f t="shared" si="0"/>
        <v>202212</v>
      </c>
      <c r="B48">
        <v>2022</v>
      </c>
      <c r="C48">
        <v>11</v>
      </c>
      <c r="D48">
        <v>1.47</v>
      </c>
      <c r="E48" s="22">
        <v>125.997</v>
      </c>
      <c r="G48">
        <v>96.22</v>
      </c>
    </row>
    <row r="49" spans="1:7" ht="15">
      <c r="A49" t="str">
        <f t="shared" si="0"/>
        <v>20231</v>
      </c>
      <c r="B49">
        <v>2022</v>
      </c>
      <c r="C49">
        <v>12</v>
      </c>
      <c r="D49">
        <v>1.47</v>
      </c>
      <c r="E49" s="22">
        <v>126.478</v>
      </c>
      <c r="G49">
        <v>96.22</v>
      </c>
    </row>
    <row r="50" spans="1:7" ht="15">
      <c r="A50" t="str">
        <f t="shared" si="0"/>
        <v>20232</v>
      </c>
      <c r="B50">
        <v>2023</v>
      </c>
      <c r="C50">
        <v>1</v>
      </c>
      <c r="D50">
        <v>1.47</v>
      </c>
      <c r="E50" s="22">
        <v>127.336</v>
      </c>
      <c r="G50">
        <v>96.22</v>
      </c>
    </row>
    <row r="51" spans="1:7" ht="15">
      <c r="A51" t="str">
        <f t="shared" si="0"/>
        <v>20233</v>
      </c>
      <c r="B51">
        <v>2023</v>
      </c>
      <c r="C51">
        <v>2</v>
      </c>
      <c r="D51">
        <v>1.47</v>
      </c>
      <c r="E51" s="22">
        <v>128.046</v>
      </c>
      <c r="G51">
        <v>103.74</v>
      </c>
    </row>
    <row r="52" spans="1:7" ht="15">
      <c r="A52" t="str">
        <f t="shared" si="0"/>
        <v>20234</v>
      </c>
      <c r="B52">
        <v>2023</v>
      </c>
      <c r="C52">
        <v>3</v>
      </c>
      <c r="D52">
        <v>1.47</v>
      </c>
      <c r="E52" s="22">
        <v>128.389</v>
      </c>
      <c r="G52">
        <v>103.74</v>
      </c>
    </row>
    <row r="53" spans="1:7" ht="15">
      <c r="A53" t="str">
        <f t="shared" si="0"/>
        <v>20235</v>
      </c>
      <c r="B53">
        <v>2023</v>
      </c>
      <c r="C53">
        <v>4</v>
      </c>
      <c r="D53">
        <v>1.47</v>
      </c>
      <c r="E53" s="22">
        <v>128.363</v>
      </c>
      <c r="G53">
        <v>103.74</v>
      </c>
    </row>
    <row r="54" spans="1:7" ht="15">
      <c r="A54" t="str">
        <f t="shared" si="0"/>
        <v>20236</v>
      </c>
      <c r="B54">
        <v>2023</v>
      </c>
      <c r="C54">
        <v>5</v>
      </c>
      <c r="D54">
        <v>1.47</v>
      </c>
      <c r="E54" s="22">
        <v>128.084</v>
      </c>
      <c r="G54">
        <v>103.74</v>
      </c>
    </row>
    <row r="55" spans="1:7" ht="15">
      <c r="A55" t="str">
        <f t="shared" si="0"/>
        <v>20237</v>
      </c>
      <c r="B55">
        <v>2023</v>
      </c>
      <c r="C55">
        <v>6</v>
      </c>
      <c r="D55">
        <v>1.47</v>
      </c>
      <c r="E55" s="22">
        <v>128.214</v>
      </c>
      <c r="G55">
        <v>103.74</v>
      </c>
    </row>
    <row r="56" spans="1:7" ht="15">
      <c r="A56" t="str">
        <f t="shared" si="0"/>
        <v>20238</v>
      </c>
      <c r="B56">
        <v>2023</v>
      </c>
      <c r="C56">
        <v>7</v>
      </c>
      <c r="D56">
        <v>1.47</v>
      </c>
      <c r="E56" s="22">
        <v>128.832</v>
      </c>
      <c r="G56">
        <v>103.74</v>
      </c>
    </row>
    <row r="57" spans="1:7" ht="15">
      <c r="A57" t="str">
        <f t="shared" si="0"/>
        <v>20239</v>
      </c>
      <c r="B57">
        <v>2023</v>
      </c>
      <c r="C57">
        <v>8</v>
      </c>
      <c r="D57">
        <v>1.47</v>
      </c>
      <c r="E57" s="22">
        <v>129.545</v>
      </c>
      <c r="G57">
        <v>103.74</v>
      </c>
    </row>
    <row r="58" spans="1:7" ht="15">
      <c r="A58" t="str">
        <f t="shared" si="0"/>
        <v>202310</v>
      </c>
      <c r="B58">
        <v>2023</v>
      </c>
      <c r="C58">
        <v>9</v>
      </c>
      <c r="D58">
        <v>1.47</v>
      </c>
      <c r="E58" s="22">
        <v>130.12</v>
      </c>
      <c r="G58">
        <v>103.74</v>
      </c>
    </row>
    <row r="59" spans="1:7" ht="15">
      <c r="A59" t="str">
        <f t="shared" si="0"/>
        <v>202311</v>
      </c>
      <c r="B59">
        <v>2023</v>
      </c>
      <c r="C59">
        <v>10</v>
      </c>
      <c r="D59">
        <v>1.47</v>
      </c>
      <c r="E59" s="22">
        <v>130.609</v>
      </c>
      <c r="G59">
        <v>103.74</v>
      </c>
    </row>
    <row r="60" spans="1:7" ht="15">
      <c r="A60" t="str">
        <f t="shared" si="0"/>
        <v>202312</v>
      </c>
      <c r="B60">
        <v>2023</v>
      </c>
      <c r="C60">
        <v>11</v>
      </c>
      <c r="D60">
        <v>1.47</v>
      </c>
      <c r="E60" s="22">
        <v>131.445</v>
      </c>
      <c r="G60">
        <v>103.74</v>
      </c>
    </row>
    <row r="61" spans="1:7" ht="15">
      <c r="A61" t="str">
        <f>CONCATENATE(B62,C62)</f>
        <v>20241</v>
      </c>
      <c r="B61">
        <v>2023</v>
      </c>
      <c r="C61">
        <v>12</v>
      </c>
      <c r="D61">
        <v>1.47</v>
      </c>
      <c r="E61" s="22">
        <v>132.373</v>
      </c>
      <c r="G61">
        <v>103.74</v>
      </c>
    </row>
    <row r="62" spans="1:7" ht="15">
      <c r="A62" t="str">
        <f t="shared" si="0"/>
        <v>20242</v>
      </c>
      <c r="B62">
        <v>2024</v>
      </c>
      <c r="C62">
        <v>1</v>
      </c>
      <c r="D62">
        <v>1.47</v>
      </c>
      <c r="E62" s="22">
        <v>133.55</v>
      </c>
      <c r="G62">
        <v>103.74</v>
      </c>
    </row>
    <row r="63" spans="1:7" ht="15">
      <c r="A63" t="str">
        <f>CONCATENATE(B64,C64)</f>
        <v>20243</v>
      </c>
      <c r="B63">
        <v>2024</v>
      </c>
      <c r="C63">
        <v>2</v>
      </c>
      <c r="D63">
        <v>1.47</v>
      </c>
      <c r="E63" s="22">
        <v>133.681</v>
      </c>
      <c r="G63">
        <v>108.57</v>
      </c>
    </row>
    <row r="64" spans="1:7" ht="15">
      <c r="A64" t="str">
        <f t="shared" si="0"/>
        <v>20244</v>
      </c>
      <c r="B64">
        <v>2024</v>
      </c>
      <c r="C64">
        <v>3</v>
      </c>
      <c r="D64">
        <v>1.47</v>
      </c>
      <c r="E64" s="22">
        <v>134.065</v>
      </c>
      <c r="G64">
        <v>108.57</v>
      </c>
    </row>
    <row r="65" spans="1:7" ht="15">
      <c r="A65" t="str">
        <f t="shared" si="0"/>
        <v>20245</v>
      </c>
      <c r="B65">
        <v>2024</v>
      </c>
      <c r="C65">
        <v>4</v>
      </c>
      <c r="D65">
        <v>1.47</v>
      </c>
      <c r="G65">
        <v>108.57</v>
      </c>
    </row>
    <row r="66" spans="1:7" ht="15">
      <c r="A66" t="str">
        <f t="shared" si="0"/>
        <v>20246</v>
      </c>
      <c r="B66">
        <v>2024</v>
      </c>
      <c r="C66">
        <v>5</v>
      </c>
      <c r="D66">
        <v>1.47</v>
      </c>
      <c r="G66">
        <v>108.57</v>
      </c>
    </row>
    <row r="67" spans="1:7" ht="15">
      <c r="A67" t="str">
        <f aca="true" t="shared" si="1" ref="A67:A73">CONCATENATE(B68,C68)</f>
        <v>20247</v>
      </c>
      <c r="B67">
        <v>2024</v>
      </c>
      <c r="C67">
        <v>6</v>
      </c>
      <c r="D67">
        <v>1.47</v>
      </c>
      <c r="G67">
        <v>108.57</v>
      </c>
    </row>
    <row r="68" spans="1:7" ht="15">
      <c r="A68" t="str">
        <f t="shared" si="1"/>
        <v>20248</v>
      </c>
      <c r="B68">
        <v>2024</v>
      </c>
      <c r="C68">
        <v>7</v>
      </c>
      <c r="D68">
        <v>1.47</v>
      </c>
      <c r="G68">
        <v>108.57</v>
      </c>
    </row>
    <row r="69" spans="1:7" ht="15">
      <c r="A69" t="str">
        <f t="shared" si="1"/>
        <v>20249</v>
      </c>
      <c r="B69">
        <v>2024</v>
      </c>
      <c r="C69">
        <v>8</v>
      </c>
      <c r="D69">
        <v>1.47</v>
      </c>
      <c r="G69">
        <v>108.57</v>
      </c>
    </row>
    <row r="70" spans="1:7" ht="15">
      <c r="A70" t="str">
        <f t="shared" si="1"/>
        <v>202410</v>
      </c>
      <c r="B70">
        <v>2024</v>
      </c>
      <c r="C70">
        <v>9</v>
      </c>
      <c r="D70">
        <v>1.47</v>
      </c>
      <c r="G70">
        <v>108.57</v>
      </c>
    </row>
    <row r="71" spans="1:7" ht="15">
      <c r="A71" t="str">
        <f t="shared" si="1"/>
        <v>202411</v>
      </c>
      <c r="B71">
        <v>2024</v>
      </c>
      <c r="C71">
        <v>10</v>
      </c>
      <c r="D71">
        <v>1.47</v>
      </c>
      <c r="G71">
        <v>108.57</v>
      </c>
    </row>
    <row r="72" spans="1:7" ht="15">
      <c r="A72" t="str">
        <f t="shared" si="1"/>
        <v>202412</v>
      </c>
      <c r="B72">
        <v>2024</v>
      </c>
      <c r="C72">
        <v>11</v>
      </c>
      <c r="D72">
        <v>1.47</v>
      </c>
      <c r="G72">
        <v>108.57</v>
      </c>
    </row>
    <row r="73" spans="1:7" ht="15">
      <c r="A73" t="str">
        <f t="shared" si="1"/>
        <v/>
      </c>
      <c r="B73">
        <v>2024</v>
      </c>
      <c r="C73">
        <v>12</v>
      </c>
      <c r="D73">
        <v>1.47</v>
      </c>
      <c r="G73">
        <v>108.57</v>
      </c>
    </row>
  </sheetData>
  <sheetProtection algorithmName="SHA-512" hashValue="Dh9lBtq2a0qeIskhQr5LibPUXUrcwHJxZYnWQG/HBfU4Y5oF+C6rhpNLVwbh23Z8/mxw9AJZKA3M4b+6sPU/Iw==" saltValue="1utTFt7eqjrF+sWLYIy0dA=="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Antonio Ramirez Reyes</dc:creator>
  <cp:keywords/>
  <dc:description/>
  <cp:lastModifiedBy>Usuario</cp:lastModifiedBy>
  <cp:lastPrinted>2022-03-03T22:24:53Z</cp:lastPrinted>
  <dcterms:created xsi:type="dcterms:W3CDTF">2020-01-28T17:32:08Z</dcterms:created>
  <dcterms:modified xsi:type="dcterms:W3CDTF">2024-04-19T14:04:51Z</dcterms:modified>
  <cp:category/>
  <cp:version/>
  <cp:contentType/>
  <cp:contentStatus/>
</cp:coreProperties>
</file>