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97E62C15-DC70-4640-B1B2-4007505DCE9F}" xr6:coauthVersionLast="47" xr6:coauthVersionMax="47" xr10:uidLastSave="{00000000-0000-0000-0000-000000000000}"/>
  <workbookProtection workbookAlgorithmName="SHA-512" workbookHashValue="MJfOFKz46XcBjs53+jJO9NoEcKfjP6usddCRV2gOrTXDwTz889ZhfaDcec2OpltXmxqb5QVWox1PJoJ29TDC8w==" workbookSaltValue="nlE5S4cCmuN1hLikgOnxTA==" workbookSpinCount="100000" lockStructure="1"/>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D30" i="1" l="1"/>
  <c r="A73" i="3" l="1"/>
  <c r="G7" i="4" l="1"/>
  <c r="H7" i="4" s="1"/>
  <c r="A3" i="4"/>
  <c r="A4" i="4"/>
  <c r="D31" i="1" l="1"/>
  <c r="A65" i="3"/>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<sst xmlns="http://schemas.openxmlformats.org/spreadsheetml/2006/main" count="55" uniqueCount="54">
  <si>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</si>
  <si>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</si>
  <si>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</si>
  <si>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</si>
  <si>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</si>
  <si>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</si>
  <si>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</si>
  <si>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</si>
  <si>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</si>
  <si>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</si>
  <si>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</si>
  <si>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</si>
  <si>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</si>
  <si>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</si>
  <si>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</si>
  <si>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</si>
  <si>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</si>
  <si>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</si>
  <si>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</si>
  <si>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</si>
  <si>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</si>
  <si>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</si>
  <si>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</si>
  <si>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</si>
  <si>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</si>
  <si>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</si>
  <si>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</si>
  <si>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</si>
  <si>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</si>
  <si>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</si>
  <si>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</si>
  <si>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</si>
  <si>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</si>
  <si>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</si>
  <si>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</si>
  <si>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</si>
  <si>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</si>
  <si>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</si>
  <si>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</si>
  <si>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</si>
  <si>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</si>
  <si>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</si>
  <si>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</si>
  <si>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</si>
  <si>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</si>
  <si>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Tarifa(30% del valor de la U.M.A. por habitacion por noche de ocupacion)</t>
  </si>
  <si>
    <t>Nombre del establecimiento:</t>
  </si>
  <si>
    <t>Descuento de recargos por rezagos</t>
  </si>
  <si>
    <t>2 versiones</t>
  </si>
  <si>
    <t>3 versiones</t>
  </si>
  <si>
    <t>Días en el Período:</t>
  </si>
  <si>
    <t>ValorUMA</t>
  </si>
  <si>
    <t>L.C. JOSE SEBASTIAN HAU CHAN</t>
  </si>
  <si>
    <t>Habitaciones Ocupadas (cuartos - noche)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</si>
</sst>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85725</xdr:colOff>
      <xdr:row>44</xdr:row>
      <xdr:rowOff>1419225</xdr:rowOff>
    </xdr:from>
    <xdr:to>
      <xdr:col>4</xdr:col>
      <xdr:colOff>1009650</xdr:colOff>
      <xdr:row>50</xdr:row>
      <xdr:rowOff>294070</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5" y="11401425"/>
          <a:ext cx="7086600"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10" zoomScaleNormal="100" workbookViewId="0">
      <selection activeCell="F23" sqref="F23"/>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29" t="s">
        <v>41</v>
      </c>
      <c r="B6" s="30"/>
      <c r="C6" s="30"/>
      <c r="D6" s="30"/>
      <c r="E6" s="31"/>
    </row>
    <row r="7" spans="1:5" ht="16.5">
      <c r="A7" s="32"/>
      <c r="B7" s="33"/>
      <c r="C7" s="33"/>
      <c r="D7" s="33"/>
      <c r="E7" s="34"/>
    </row>
    <row r="8" spans="1:5">
      <c r="A8" s="47" t="s">
        <v>0</v>
      </c>
      <c r="B8" s="48"/>
      <c r="C8" s="48"/>
      <c r="D8" s="48"/>
      <c r="E8" s="49"/>
    </row>
    <row r="9" spans="1:5" ht="24" customHeight="1">
      <c r="A9" s="35" t="s">
        <v>27</v>
      </c>
      <c r="B9" s="36"/>
      <c r="C9" s="36"/>
      <c r="D9" s="36"/>
      <c r="E9" s="37"/>
    </row>
    <row r="10" spans="1:5" ht="24" customHeight="1">
      <c r="A10" s="35"/>
      <c r="B10" s="36"/>
      <c r="C10" s="36"/>
      <c r="D10" s="36"/>
      <c r="E10" s="37"/>
    </row>
    <row r="11" spans="1:5" ht="7.5" customHeight="1">
      <c r="A11" s="41"/>
      <c r="B11" s="42"/>
      <c r="C11" s="42"/>
      <c r="D11" s="42"/>
      <c r="E11" s="43"/>
    </row>
    <row r="12" spans="1:5">
      <c r="A12" s="38" t="s">
        <v>1</v>
      </c>
      <c r="B12" s="39"/>
      <c r="C12" s="39"/>
      <c r="D12" s="39"/>
      <c r="E12" s="40"/>
    </row>
    <row r="13" spans="1:5" ht="6" customHeight="1" thickBot="1">
      <c r="A13" s="44"/>
      <c r="B13" s="45"/>
      <c r="C13" s="45"/>
      <c r="D13" s="45"/>
      <c r="E13" s="46"/>
    </row>
    <row r="14" spans="1:5" ht="15.75" thickBot="1">
      <c r="A14" s="85" t="s">
        <v>35</v>
      </c>
      <c r="B14" s="86"/>
      <c r="C14" s="119" t="s">
        <v>2</v>
      </c>
      <c r="D14" s="120"/>
      <c r="E14" s="121"/>
    </row>
    <row r="15" spans="1:5" ht="15.75" thickBot="1">
      <c r="A15" s="118"/>
      <c r="B15" s="118"/>
      <c r="C15" s="122"/>
      <c r="D15" s="123"/>
      <c r="E15" s="124"/>
    </row>
    <row r="16" spans="1:5" ht="15.75" thickBot="1">
      <c r="A16" s="56" t="s">
        <v>46</v>
      </c>
      <c r="B16" s="57"/>
      <c r="C16" s="58"/>
      <c r="D16" s="38" t="s">
        <v>30</v>
      </c>
      <c r="E16" s="40"/>
    </row>
    <row r="17" spans="1:5" ht="15.75" thickBot="1">
      <c r="A17" s="59"/>
      <c r="B17" s="60"/>
      <c r="C17" s="61"/>
      <c r="D17" s="17" t="s">
        <v>28</v>
      </c>
      <c r="E17" s="17" t="s">
        <v>29</v>
      </c>
    </row>
    <row r="18" spans="1:5" ht="15.75" thickBot="1">
      <c r="A18" s="17" t="s">
        <v>31</v>
      </c>
      <c r="B18" s="68"/>
      <c r="C18" s="69"/>
      <c r="D18" s="62">
        <v>1</v>
      </c>
      <c r="E18" s="64">
        <v>2025</v>
      </c>
    </row>
    <row r="19" spans="1:5" ht="15.75" thickBot="1">
      <c r="A19" s="82" t="s">
        <v>3</v>
      </c>
      <c r="B19" s="83"/>
      <c r="C19" s="84"/>
      <c r="D19" s="63"/>
      <c r="E19" s="65"/>
    </row>
    <row r="20" spans="1:5" ht="15.75" thickBot="1">
      <c r="A20" s="85" t="s">
        <v>4</v>
      </c>
      <c r="B20" s="86"/>
      <c r="C20" s="17" t="s">
        <v>5</v>
      </c>
      <c r="D20" s="17" t="s">
        <v>6</v>
      </c>
      <c r="E20" s="17" t="s">
        <v>7</v>
      </c>
    </row>
    <row r="21" spans="1:5" ht="15.75" thickBot="1">
      <c r="A21" s="87"/>
      <c r="B21" s="88"/>
      <c r="C21" s="19"/>
      <c r="D21" s="18"/>
      <c r="E21" s="18"/>
    </row>
    <row r="22" spans="1:5" ht="15.75" thickBot="1">
      <c r="A22" s="85" t="s">
        <v>8</v>
      </c>
      <c r="B22" s="86"/>
      <c r="C22" s="17" t="s">
        <v>9</v>
      </c>
      <c r="D22" s="17" t="s">
        <v>10</v>
      </c>
      <c r="E22" s="17" t="s">
        <v>11</v>
      </c>
    </row>
    <row r="23" spans="1:5" ht="15.75" thickBot="1">
      <c r="A23" s="89"/>
      <c r="B23" s="90"/>
      <c r="C23" s="20" t="s">
        <v>12</v>
      </c>
      <c r="D23" s="19" t="s">
        <v>12</v>
      </c>
      <c r="E23" s="18" t="s">
        <v>13</v>
      </c>
    </row>
    <row r="24" spans="1:5" ht="27" customHeight="1">
      <c r="A24" s="66" t="s">
        <v>44</v>
      </c>
      <c r="B24" s="50" t="s">
        <v>43</v>
      </c>
      <c r="C24" s="51"/>
      <c r="D24" s="50" t="s">
        <v>42</v>
      </c>
      <c r="E24" s="51"/>
    </row>
    <row r="25" spans="1:5" ht="28.5" customHeight="1" thickBot="1">
      <c r="A25" s="67"/>
      <c r="B25" s="52"/>
      <c r="C25" s="53"/>
      <c r="D25" s="52"/>
      <c r="E25" s="53"/>
    </row>
    <row r="26" spans="1:5" ht="15.75" thickBot="1">
      <c r="A26" s="23">
        <v>11</v>
      </c>
      <c r="B26" s="54">
        <v>200</v>
      </c>
      <c r="C26" s="55"/>
      <c r="D26" s="70">
        <f>B26/(A26*B27)</f>
        <v>0.36363636363636365</v>
      </c>
      <c r="E26" s="71"/>
    </row>
    <row r="27" spans="1:5" ht="15.75" thickBot="1">
      <c r="A27" s="24" t="s">
        <v>50</v>
      </c>
      <c r="B27" s="91">
        <v>50</v>
      </c>
      <c r="C27" s="92"/>
      <c r="D27" s="93"/>
      <c r="E27" s="94"/>
    </row>
    <row r="28" spans="1:5" s="4" customFormat="1" ht="8.25" customHeight="1" thickBot="1">
      <c r="A28" s="79"/>
      <c r="B28" s="80"/>
      <c r="C28" s="80"/>
      <c r="D28" s="80"/>
      <c r="E28" s="81"/>
    </row>
    <row r="29" spans="1:5">
      <c r="A29" s="72" t="s">
        <v>40</v>
      </c>
      <c r="B29" s="73"/>
      <c r="C29" s="73"/>
      <c r="D29" s="73"/>
      <c r="E29" s="74"/>
    </row>
    <row r="30" spans="1:5">
      <c r="A30" s="75" t="s">
        <v>53</v>
      </c>
      <c r="B30" s="76"/>
      <c r="C30" s="76"/>
      <c r="D30" s="77">
        <f>B26</f>
        <v>200</v>
      </c>
      <c r="E30" s="78"/>
    </row>
    <row r="31" spans="1:5">
      <c r="A31" s="75" t="s">
        <v>45</v>
      </c>
      <c r="B31" s="76"/>
      <c r="C31" s="76"/>
      <c r="D31" s="99">
        <f>Trabajo!H7*0.3</f>
        <v>32.570999999999998</v>
      </c>
      <c r="E31" s="100"/>
    </row>
    <row r="32" spans="1:5">
      <c r="A32" s="75" t="s">
        <v>14</v>
      </c>
      <c r="B32" s="76"/>
      <c r="C32" s="76"/>
      <c r="D32" s="99">
        <f ca="1">IF(Trabajo!I5="CORRECTO",D30*D31,"VERSION DE FORMATO INCORRECTO")</f>
        <v>6514.2</v>
      </c>
      <c r="E32" s="100"/>
    </row>
    <row r="33" spans="1:5">
      <c r="A33" s="75" t="s">
        <v>15</v>
      </c>
      <c r="B33" s="76"/>
      <c r="C33" s="76"/>
      <c r="D33" s="99">
        <f ca="1">IF(Trabajo!G3="SI COBRO",(Formato!D32*Trabajo!C5)-Formato!D32,0)</f>
        <v>0</v>
      </c>
      <c r="E33" s="100"/>
    </row>
    <row r="34" spans="1:5">
      <c r="A34" s="75" t="s">
        <v>16</v>
      </c>
      <c r="B34" s="76"/>
      <c r="C34" s="76"/>
      <c r="D34" s="99">
        <f ca="1">IF(Trabajo!G3="SI COBRO",(Formato!D32+Formato!D33)*(Trabajo!D5/100),0)</f>
        <v>0</v>
      </c>
      <c r="E34" s="100"/>
    </row>
    <row r="35" spans="1:5">
      <c r="A35" s="101" t="s">
        <v>47</v>
      </c>
      <c r="B35" s="102"/>
      <c r="C35" s="103"/>
      <c r="D35" s="104">
        <f ca="1">IF(MONTH(TODAY())&gt;=15,IF(Trabajo!G3="SI COBRO",(Formato!D32+Formato!D33)*(Trabajo!D5/100)*-1,0),0)</f>
        <v>0</v>
      </c>
      <c r="E35" s="105"/>
    </row>
    <row r="36" spans="1:5" ht="15.75" thickBot="1">
      <c r="A36" s="137" t="s">
        <v>17</v>
      </c>
      <c r="B36" s="138"/>
      <c r="C36" s="138"/>
      <c r="D36" s="139">
        <f ca="1">SUM(D32:E35)</f>
        <v>6514.2</v>
      </c>
      <c r="E36" s="140"/>
    </row>
    <row r="37" spans="1:5" ht="7.5" customHeight="1" thickBot="1">
      <c r="A37" s="95"/>
      <c r="B37" s="96"/>
      <c r="C37" s="96"/>
      <c r="D37" s="97"/>
      <c r="E37" s="98"/>
    </row>
    <row r="38" spans="1:5" ht="34.5" customHeight="1">
      <c r="A38" s="106"/>
      <c r="B38" s="107"/>
      <c r="C38" s="108"/>
      <c r="D38" s="25"/>
      <c r="E38" s="26"/>
    </row>
    <row r="39" spans="1:5" ht="30.75" customHeight="1" thickBot="1">
      <c r="A39" s="109"/>
      <c r="B39" s="110"/>
      <c r="C39" s="111"/>
      <c r="D39" s="27"/>
      <c r="E39" s="28"/>
    </row>
    <row r="40" spans="1:5">
      <c r="A40" s="50" t="s">
        <v>39</v>
      </c>
      <c r="B40" s="136"/>
      <c r="C40" s="51"/>
      <c r="D40" s="135" t="s">
        <v>38</v>
      </c>
      <c r="E40" s="26"/>
    </row>
    <row r="41" spans="1:5" ht="21" customHeight="1">
      <c r="A41" s="129" t="s">
        <v>37</v>
      </c>
      <c r="B41" s="130"/>
      <c r="C41" s="131"/>
      <c r="D41" s="125" t="s">
        <v>52</v>
      </c>
      <c r="E41" s="126"/>
    </row>
    <row r="42" spans="1:5" ht="24" customHeight="1" thickBot="1">
      <c r="A42" s="132"/>
      <c r="B42" s="133"/>
      <c r="C42" s="134"/>
      <c r="D42" s="127" t="s">
        <v>36</v>
      </c>
      <c r="E42" s="128"/>
    </row>
    <row r="43" spans="1:5">
      <c r="A43" s="38" t="str">
        <f ca="1">CONCATENATE("COZUMEL, QUINTANA  ROO, A ",DAY(TODAY())," DE ", UPPER(TEXT(TODAY(),"MMMM"))," DE ",YEAR(TODAY()))</f>
        <v>COZUMEL, QUINTANA  ROO, A 2 DE ENERO DE 2025</v>
      </c>
      <c r="B43" s="39"/>
      <c r="C43" s="39"/>
      <c r="D43" s="39"/>
      <c r="E43" s="40"/>
    </row>
    <row r="44" spans="1:5">
      <c r="A44" s="112"/>
      <c r="B44" s="113"/>
      <c r="C44" s="113"/>
      <c r="D44" s="113"/>
      <c r="E44" s="114"/>
    </row>
    <row r="45" spans="1:5" ht="121.5" customHeight="1">
      <c r="A45" s="115" t="s">
        <v>32</v>
      </c>
      <c r="B45" s="116"/>
      <c r="C45" s="116"/>
      <c r="D45" s="116"/>
      <c r="E45" s="117"/>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sheetProtection algorithmName="SHA-512" hashValue="iidHs3Isq+lti77n8ewkMcwKZ1g6Dpnn/tXh+gf0t9vKqglL3z79VWC9MDx6ojUt7JV3jnUnlayl0Z3RuTJKHA==" saltValue="UyKp01uTlqTigE479ouD8A==" spinCount="100000" sheet="1" objects="1" scenarios="1"/>
  <dataConsolidate/>
  <mergeCells count="5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 ref="A37:E37"/>
    <mergeCell ref="A31:C31"/>
    <mergeCell ref="D31:E31"/>
    <mergeCell ref="A32:C32"/>
    <mergeCell ref="D32:E32"/>
    <mergeCell ref="A33:C33"/>
    <mergeCell ref="D33:E33"/>
    <mergeCell ref="A35:C35"/>
    <mergeCell ref="D35:E35"/>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F18" sqref="F18"/>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2025</v>
      </c>
      <c r="B3" s="1" t="str">
        <f>CONCATENATE(IF(Formato!D18=12,Formato!E18+1,Formato!E18),IF(Formato!D18=12,1,Formato!D18+1))</f>
        <v>20252</v>
      </c>
      <c r="C3" s="1">
        <f>VLOOKUP(B3,INPC!A1:E85,5,0)</f>
        <v>0</v>
      </c>
      <c r="D3" s="1">
        <f>VLOOKUP(B3,INPC!A1:E83,4,0)</f>
        <v>1.47</v>
      </c>
      <c r="E3" s="1">
        <f>MATCH(B3,INPC!$A$1:$A$84,0)+1</f>
        <v>75</v>
      </c>
      <c r="F3" s="1">
        <f>VLOOKUP(B3,INPC!A1:E84,4,0)</f>
        <v>1.47</v>
      </c>
      <c r="G3" s="141" t="str">
        <f ca="1">IF(Formato!E18=A3,IF(Formato!D18=A4,"NO COBRO",IF(Formato!D18=A4-1,IF(DAY(TODAY())&lt;=18,"NO COBRO","SI COBRO"),"SI COBRO")),IF(Formato!D18=12,IF(A4=1,IF(DAY(TODAY())&lt;=18,"NO COBRO","SI COBRO"),"SI COBRO"),"SI COBRO"))</f>
        <v>NO COBRO</v>
      </c>
    </row>
    <row r="4" spans="1:9">
      <c r="A4">
        <f ca="1">MONTH(TODAY())</f>
        <v>1</v>
      </c>
      <c r="B4" s="1" t="str">
        <f ca="1">CONCATENATE(YEAR(TODAY()),MONTH(TODAY()))</f>
        <v>20251</v>
      </c>
      <c r="C4" s="1">
        <f ca="1">IF(VLOOKUP(B4,INPC!A2:E81,5,0)=0,VLOOKUP(CONCATENATE(IF(MONTH(TODAY())=1,YEAR(TODAY())-1,YEAR(TODAY())),IF(MONTH(TODAY())=1,12,MONTH(TODAY())-1)),INPC!A2:E81,5,0),VLOOKUP(B4,INPC!A2:E81,5,0))</f>
        <v>137.42400000000001</v>
      </c>
      <c r="D4" s="1">
        <f ca="1">VLOOKUP(B4,INPC!A2:E81,4,0)</f>
        <v>1.47</v>
      </c>
      <c r="E4" s="1">
        <f ca="1">MATCH(B4,INPC!$A$1:$A$84,0)+1</f>
        <v>74</v>
      </c>
      <c r="F4" s="1">
        <f ca="1">VLOOKUP(B4,INPC!A1:E84,4,0)</f>
        <v>1.47</v>
      </c>
      <c r="G4" s="141"/>
      <c r="I4" t="str">
        <f ca="1">IF(Formato!E18=A3,IF(Formato!D18&lt;=A4-1,IF(DAY(TODAY())&lt;=15,"NO COBRO","SI COBRO"),"NO COBRO"),IF(Formato!D18=12,IF(A4=1,IF(DAY(TODAY())&lt;=15,"NO COBRO","SI COBRO"),"SI COBRO"),"SI COBRO"))</f>
        <v>NO COBRO</v>
      </c>
    </row>
    <row r="5" spans="1:9">
      <c r="B5" s="1"/>
      <c r="C5" s="1" t="e">
        <f ca="1">IF((C4/C3)&lt;1,1,C4/C3)</f>
        <v>#DIV/0!</v>
      </c>
      <c r="D5" s="1">
        <f ca="1">SUM(INDIRECT("INPC!D"&amp;E3&amp;":D"&amp;E4))</f>
        <v>1.47</v>
      </c>
      <c r="E5" s="1"/>
      <c r="F5" s="21"/>
      <c r="G5" s="2"/>
      <c r="H5" t="s">
        <v>48</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49</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CORRECTO</v>
      </c>
    </row>
    <row r="7" spans="1:9">
      <c r="B7">
        <v>1</v>
      </c>
      <c r="C7">
        <v>2019</v>
      </c>
      <c r="D7" t="s">
        <v>33</v>
      </c>
      <c r="G7" t="str">
        <f>CONCATENATE(IF(Formato!D18=12,Formato!E18+1,Formato!E18),IF(Formato!D18=12,1,Formato!D18+1))</f>
        <v>20252</v>
      </c>
      <c r="H7">
        <f>VLOOKUP(G7,INPC!A1:G85,7,0)</f>
        <v>108.57</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eXp9wAQslBhLv/K6KjM2P2m/xwoB+qUHu1lmBDpBl8F7AdF+f6SLwY11kBl1C0FWTPdpuViEXcyNr8/kempX5g==" saltValue="IQTPLZKrTsdsj8w359Axtg=="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6" activePane="bottomLeft" state="frozen"/>
      <selection pane="bottomLeft" activeCell="G74" sqref="G74"/>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51</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136.828</v>
      </c>
      <c r="G72">
        <v>108.57</v>
      </c>
    </row>
    <row r="73" spans="1:7">
      <c r="A73" t="str">
        <f t="shared" si="1"/>
        <v>20251</v>
      </c>
      <c r="B73">
        <v>2024</v>
      </c>
      <c r="C73">
        <v>12</v>
      </c>
      <c r="D73">
        <v>1.47</v>
      </c>
      <c r="E73" s="22">
        <v>137.42400000000001</v>
      </c>
      <c r="G73">
        <v>108.57</v>
      </c>
    </row>
    <row r="74" spans="1:7">
      <c r="A74" t="str">
        <f t="shared" si="1"/>
        <v>20252</v>
      </c>
      <c r="B74">
        <v>2025</v>
      </c>
      <c r="C74">
        <v>1</v>
      </c>
      <c r="D74">
        <v>1.47</v>
      </c>
      <c r="E74" s="22"/>
      <c r="G74">
        <v>108.57</v>
      </c>
    </row>
    <row r="75" spans="1:7">
      <c r="A75" t="str">
        <f t="shared" si="1"/>
        <v>20253</v>
      </c>
      <c r="B75">
        <v>2025</v>
      </c>
      <c r="C75">
        <v>2</v>
      </c>
      <c r="E75" s="22"/>
    </row>
    <row r="76" spans="1:7">
      <c r="A76" t="str">
        <f t="shared" si="1"/>
        <v>20254</v>
      </c>
      <c r="B76">
        <v>2025</v>
      </c>
      <c r="C76">
        <v>3</v>
      </c>
      <c r="E76" s="22"/>
    </row>
    <row r="77" spans="1:7">
      <c r="A77" t="str">
        <f t="shared" si="1"/>
        <v>20255</v>
      </c>
      <c r="B77">
        <v>2025</v>
      </c>
      <c r="C77">
        <v>4</v>
      </c>
      <c r="E77" s="22"/>
    </row>
    <row r="78" spans="1:7">
      <c r="A78" t="str">
        <f t="shared" si="1"/>
        <v>20256</v>
      </c>
      <c r="B78">
        <v>2025</v>
      </c>
      <c r="C78">
        <v>5</v>
      </c>
      <c r="E78" s="22"/>
    </row>
    <row r="79" spans="1:7">
      <c r="A79" t="str">
        <f t="shared" si="1"/>
        <v>20257</v>
      </c>
      <c r="B79">
        <v>2025</v>
      </c>
      <c r="C79">
        <v>6</v>
      </c>
      <c r="E79" s="22"/>
    </row>
    <row r="80" spans="1:7">
      <c r="A80" t="str">
        <f t="shared" si="1"/>
        <v>20258</v>
      </c>
      <c r="B80">
        <v>2025</v>
      </c>
      <c r="C80">
        <v>7</v>
      </c>
      <c r="E80" s="22"/>
    </row>
    <row r="81" spans="1:5">
      <c r="A81" t="str">
        <f t="shared" si="1"/>
        <v>20259</v>
      </c>
      <c r="B81">
        <v>2025</v>
      </c>
      <c r="C81">
        <v>8</v>
      </c>
      <c r="E81" s="22"/>
    </row>
    <row r="82" spans="1:5">
      <c r="A82" t="str">
        <f t="shared" si="1"/>
        <v>202510</v>
      </c>
      <c r="B82">
        <v>2025</v>
      </c>
      <c r="C82">
        <v>9</v>
      </c>
      <c r="E82" s="22"/>
    </row>
    <row r="83" spans="1:5">
      <c r="A83" t="str">
        <f t="shared" si="1"/>
        <v>202511</v>
      </c>
      <c r="B83">
        <v>2025</v>
      </c>
      <c r="C83">
        <v>10</v>
      </c>
      <c r="E83" s="22"/>
    </row>
    <row r="84" spans="1:5">
      <c r="A84" t="str">
        <f t="shared" si="1"/>
        <v>202512</v>
      </c>
      <c r="B84">
        <v>2025</v>
      </c>
      <c r="C84">
        <v>11</v>
      </c>
      <c r="E84" s="22"/>
    </row>
    <row r="85" spans="1:5">
      <c r="B85">
        <v>2025</v>
      </c>
      <c r="C85">
        <v>12</v>
      </c>
      <c r="E85" s="22"/>
    </row>
    <row r="86" spans="1:5">
      <c r="E86" s="22"/>
    </row>
    <row r="87" spans="1:5">
      <c r="E87" s="22"/>
    </row>
    <row r="88" spans="1:5">
      <c r="E88" s="22"/>
    </row>
  </sheetData>
  <sheetProtection algorithmName="SHA-512" hashValue="joxZ88qkIkyuwSCdJk/eDcrzHcx9jbmuDHsmIUJ6Ie1++v/q8E8LZi7Mf+NbEhZEdbitYCU53nwfFzFuONaksg==" saltValue="/otTDCxXbjsmpm3TmpVhj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2024-10-02T20:44:12Z</cp:lastPrinted>
  <dcterms:created xsi:type="dcterms:W3CDTF">2020-01-28T17:32:08Z</dcterms:created>
  <dcterms:modified xsi:type="dcterms:W3CDTF">2025-01-02T19:18:11Z</dcterms:modified>
</cp:coreProperties>
</file>