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2F6B57EC-8585-40E3-AB24-6EDEED24ED14}" xr6:coauthVersionLast="47" xr6:coauthVersionMax="47" xr10:uidLastSave="{00000000-0000-0000-0000-000000000000}"/>
  <workbookProtection workbookAlgorithmName="SHA-512" workbookHashValue="lM1VVDFXstu49akQtEAmyaQpPIXZdSzPnR8S1Fl7sWbaHp+qqzvBLbmyJc54gOTwoXD87jx5KnS1RqTDrpEVjA==" workbookSaltValue="r/4useMxBaqpz8QMSEqafA==" workbookSpinCount="100000" lockStructure="1"/>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6" i="3" l="1"/>
  <c r="A95" i="3"/>
  <c r="A94" i="3"/>
  <c r="A93" i="3"/>
  <c r="A92" i="3"/>
  <c r="A91" i="3"/>
  <c r="A90" i="3"/>
  <c r="A89" i="3"/>
  <c r="A88" i="3"/>
  <c r="A87" i="3"/>
  <c r="A86" i="3"/>
  <c r="A85" i="3"/>
  <c r="A84" i="3"/>
  <c r="A83" i="3"/>
  <c r="A82" i="3"/>
  <c r="A81" i="3"/>
  <c r="A80" i="3"/>
  <c r="A79" i="3"/>
  <c r="A78" i="3"/>
  <c r="A77" i="3"/>
  <c r="A76" i="3"/>
  <c r="A75" i="3"/>
  <c r="A74" i="3"/>
  <c r="D30" i="1" l="1"/>
  <c r="A73" i="3" l="1"/>
  <c r="G7" i="4" l="1"/>
  <c r="H7" i="4" s="1"/>
  <c r="A3" i="4"/>
  <c r="A4" i="4"/>
  <c r="D31" i="1" l="1"/>
  <c r="A65" i="3"/>
  <c r="A66" i="3"/>
  <c r="A67" i="3"/>
  <c r="A68" i="3"/>
  <c r="A69" i="3"/>
  <c r="A70" i="3"/>
  <c r="A71" i="3"/>
  <c r="A72" i="3"/>
  <c r="A63" i="3"/>
  <c r="A64" i="3"/>
  <c r="A61" i="3"/>
  <c r="A62" i="3"/>
  <c r="A60" i="3"/>
  <c r="D35" i="1"/>
  <c r="A51" i="3" l="1"/>
  <c r="A52" i="3"/>
  <c r="A53" i="3"/>
  <c r="A54" i="3"/>
  <c r="A55" i="3"/>
  <c r="A56" i="3"/>
  <c r="A57" i="3"/>
  <c r="A58" i="3"/>
  <c r="A59" i="3"/>
  <c r="B3" i="4"/>
  <c r="E3" i="4" s="1"/>
  <c r="D26" i="1"/>
  <c r="C3" i="4" l="1"/>
  <c r="F3" i="4"/>
  <c r="D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I4" i="4"/>
  <c r="F4" i="4" l="1"/>
  <c r="E4" i="4"/>
  <c r="C4" i="4"/>
  <c r="C5" i="4" s="1"/>
  <c r="D4" i="4"/>
  <c r="G3" i="4"/>
  <c r="D32" i="1"/>
  <c r="D5" i="4"/>
  <c r="D33" i="1" l="1"/>
  <c r="A43" i="1"/>
  <c r="D34" i="1" l="1"/>
  <c r="D36" i="1" s="1"/>
</calcChain>
</file>

<file path=xl/sharedStrings.xml><?xml version="1.0" encoding="utf-8"?>
<sst xmlns="http://schemas.openxmlformats.org/spreadsheetml/2006/main" count="56" uniqueCount="55">
  <si>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</si>
  <si>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</si>
  <si>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</si>
  <si>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</si>
  <si>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</si>
  <si>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</si>
  <si>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</si>
  <si>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</si>
  <si>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</si>
  <si>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</si>
  <si>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</si>
  <si>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</si>
  <si>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</si>
  <si>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</si>
  <si>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</si>
  <si>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</si>
  <si>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</si>
  <si>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</si>
  <si>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</si>
  <si>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</si>
  <si>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</si>
  <si>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</si>
  <si>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</si>
  <si>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</si>
  <si>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</si>
  <si>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</si>
  <si>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</si>
  <si>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</si>
  <si>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</si>
  <si>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</si>
  <si>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</si>
  <si>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</si>
  <si>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</si>
  <si>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</si>
  <si>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</si>
  <si>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</si>
  <si>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</si>
  <si>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</si>
  <si>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</si>
  <si>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</si>
  <si>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</si>
  <si>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</si>
  <si>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</si>
  <si>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</si>
  <si>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</si>
  <si>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</si>
  <si>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</si>
  <si>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</si>
  <si>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</si>
  <si>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</si>
  <si>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</si>
  <si>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</si>
  <si>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</si>
  <si>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Tarifa(70% del valor de la U.M.A. por habitacion por noche de ocupacion)</t>
  </si>
  <si>
    <t>tenia valor 84 en lugar de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</si>
</sst>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0.000"/>
    <numFmt numFmtId="166" formatCode="0.00000"/>
  </numFmts>
  <fonts count="10">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2" borderId="20" xfId="0" applyFill="1" applyBorder="1" applyProtection="1">
      <protection hidden="1"/>
    </xf>
    <xf numFmtId="0" fontId="0" fillId="2" borderId="0" xfId="0" applyFill="1"/>
    <xf numFmtId="166" fontId="0" fillId="0" borderId="20" xfId="0" applyNumberFormat="1" applyBorder="1" applyProtection="1">
      <protection hidden="1"/>
    </xf>
    <xf numFmtId="165" fontId="0" fillId="0" borderId="20" xfId="0" applyNumberFormat="1" applyBorder="1" applyProtection="1">
      <protection hidden="1"/>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8"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4" fillId="0" borderId="8"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0" fillId="0" borderId="20" xfId="0" applyBorder="1" applyAlignment="1">
      <alignment horizontal="center" vertical="center"/>
    </xf>
    <xf numFmtId="0" fontId="0" fillId="0" borderId="0" xfId="0" applyFill="1"/>
    <xf numFmtId="165" fontId="0" fillId="0" borderId="0" xfId="0" applyNumberFormat="1" applyFill="1"/>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zoomScaleNormal="100" workbookViewId="0">
      <selection activeCell="F33" sqref="F33"/>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113" t="s">
        <v>41</v>
      </c>
      <c r="B6" s="114"/>
      <c r="C6" s="114"/>
      <c r="D6" s="114"/>
      <c r="E6" s="115"/>
    </row>
    <row r="7" spans="1:5" ht="16.5">
      <c r="A7" s="116"/>
      <c r="B7" s="117"/>
      <c r="C7" s="117"/>
      <c r="D7" s="117"/>
      <c r="E7" s="118"/>
    </row>
    <row r="8" spans="1:5">
      <c r="A8" s="128" t="s">
        <v>0</v>
      </c>
      <c r="B8" s="129"/>
      <c r="C8" s="129"/>
      <c r="D8" s="129"/>
      <c r="E8" s="130"/>
    </row>
    <row r="9" spans="1:5" ht="24" customHeight="1">
      <c r="A9" s="119" t="s">
        <v>27</v>
      </c>
      <c r="B9" s="120"/>
      <c r="C9" s="120"/>
      <c r="D9" s="120"/>
      <c r="E9" s="121"/>
    </row>
    <row r="10" spans="1:5" ht="24" customHeight="1">
      <c r="A10" s="119"/>
      <c r="B10" s="120"/>
      <c r="C10" s="120"/>
      <c r="D10" s="120"/>
      <c r="E10" s="121"/>
    </row>
    <row r="11" spans="1:5" ht="9.75" customHeight="1">
      <c r="A11" s="122"/>
      <c r="B11" s="123"/>
      <c r="C11" s="123"/>
      <c r="D11" s="123"/>
      <c r="E11" s="124"/>
    </row>
    <row r="12" spans="1:5" ht="18" customHeight="1">
      <c r="A12" s="35" t="s">
        <v>1</v>
      </c>
      <c r="B12" s="36"/>
      <c r="C12" s="36"/>
      <c r="D12" s="36"/>
      <c r="E12" s="37"/>
    </row>
    <row r="13" spans="1:5" ht="10.5" customHeight="1" thickBot="1">
      <c r="A13" s="125"/>
      <c r="B13" s="126"/>
      <c r="C13" s="126"/>
      <c r="D13" s="126"/>
      <c r="E13" s="127"/>
    </row>
    <row r="14" spans="1:5" ht="15.75" thickBot="1">
      <c r="A14" s="44" t="s">
        <v>35</v>
      </c>
      <c r="B14" s="45"/>
      <c r="C14" s="47" t="s">
        <v>2</v>
      </c>
      <c r="D14" s="48"/>
      <c r="E14" s="49"/>
    </row>
    <row r="15" spans="1:5" ht="15.75" thickBot="1">
      <c r="A15" s="46"/>
      <c r="B15" s="46"/>
      <c r="C15" s="50"/>
      <c r="D15" s="51"/>
      <c r="E15" s="52"/>
    </row>
    <row r="16" spans="1:5" ht="15.75" thickBot="1">
      <c r="A16" s="135" t="s">
        <v>45</v>
      </c>
      <c r="B16" s="136"/>
      <c r="C16" s="137"/>
      <c r="D16" s="35" t="s">
        <v>30</v>
      </c>
      <c r="E16" s="37"/>
    </row>
    <row r="17" spans="1:5" ht="15.75" thickBot="1">
      <c r="A17" s="138"/>
      <c r="B17" s="139"/>
      <c r="C17" s="140"/>
      <c r="D17" s="17" t="s">
        <v>28</v>
      </c>
      <c r="E17" s="17" t="s">
        <v>29</v>
      </c>
    </row>
    <row r="18" spans="1:5" ht="15.75" thickBot="1">
      <c r="A18" s="17" t="s">
        <v>31</v>
      </c>
      <c r="B18" s="87"/>
      <c r="C18" s="88"/>
      <c r="D18" s="141">
        <v>4</v>
      </c>
      <c r="E18" s="143">
        <v>2026</v>
      </c>
    </row>
    <row r="19" spans="1:5" ht="15.75" thickBot="1">
      <c r="A19" s="99" t="s">
        <v>3</v>
      </c>
      <c r="B19" s="100"/>
      <c r="C19" s="101"/>
      <c r="D19" s="142"/>
      <c r="E19" s="144"/>
    </row>
    <row r="20" spans="1:5" ht="15.75" thickBot="1">
      <c r="A20" s="44" t="s">
        <v>4</v>
      </c>
      <c r="B20" s="45"/>
      <c r="C20" s="17" t="s">
        <v>5</v>
      </c>
      <c r="D20" s="17" t="s">
        <v>6</v>
      </c>
      <c r="E20" s="17" t="s">
        <v>7</v>
      </c>
    </row>
    <row r="21" spans="1:5" ht="15.75" thickBot="1">
      <c r="A21" s="102"/>
      <c r="B21" s="103"/>
      <c r="C21" s="19"/>
      <c r="D21" s="18"/>
      <c r="E21" s="18"/>
    </row>
    <row r="22" spans="1:5" ht="15.75" thickBot="1">
      <c r="A22" s="44" t="s">
        <v>8</v>
      </c>
      <c r="B22" s="45"/>
      <c r="C22" s="17" t="s">
        <v>9</v>
      </c>
      <c r="D22" s="17" t="s">
        <v>10</v>
      </c>
      <c r="E22" s="17" t="s">
        <v>11</v>
      </c>
    </row>
    <row r="23" spans="1:5" ht="15.75" thickBot="1">
      <c r="A23" s="104"/>
      <c r="B23" s="105"/>
      <c r="C23" s="20" t="s">
        <v>12</v>
      </c>
      <c r="D23" s="19" t="s">
        <v>12</v>
      </c>
      <c r="E23" s="18" t="s">
        <v>13</v>
      </c>
    </row>
    <row r="24" spans="1:5" ht="27" customHeight="1">
      <c r="A24" s="85" t="s">
        <v>44</v>
      </c>
      <c r="B24" s="65" t="s">
        <v>43</v>
      </c>
      <c r="C24" s="67"/>
      <c r="D24" s="65" t="s">
        <v>42</v>
      </c>
      <c r="E24" s="67"/>
    </row>
    <row r="25" spans="1:5" ht="28.5" customHeight="1" thickBot="1">
      <c r="A25" s="86"/>
      <c r="B25" s="131"/>
      <c r="C25" s="132"/>
      <c r="D25" s="131"/>
      <c r="E25" s="132"/>
    </row>
    <row r="26" spans="1:5" ht="15.75" thickBot="1">
      <c r="A26" s="23">
        <v>11</v>
      </c>
      <c r="B26" s="133">
        <v>200</v>
      </c>
      <c r="C26" s="134"/>
      <c r="D26" s="89">
        <f>B26/(A26*B27)</f>
        <v>0.36363636363636365</v>
      </c>
      <c r="E26" s="90"/>
    </row>
    <row r="27" spans="1:5" ht="15.75" thickBot="1">
      <c r="A27" s="24" t="s">
        <v>49</v>
      </c>
      <c r="B27" s="106">
        <v>50</v>
      </c>
      <c r="C27" s="107"/>
      <c r="D27" s="108"/>
      <c r="E27" s="109"/>
    </row>
    <row r="28" spans="1:5" s="4" customFormat="1" ht="8.25" customHeight="1" thickBot="1">
      <c r="A28" s="96"/>
      <c r="B28" s="97"/>
      <c r="C28" s="97"/>
      <c r="D28" s="97"/>
      <c r="E28" s="98"/>
    </row>
    <row r="29" spans="1:5">
      <c r="A29" s="91" t="s">
        <v>40</v>
      </c>
      <c r="B29" s="92"/>
      <c r="C29" s="92"/>
      <c r="D29" s="92"/>
      <c r="E29" s="93"/>
    </row>
    <row r="30" spans="1:5">
      <c r="A30" s="68" t="s">
        <v>52</v>
      </c>
      <c r="B30" s="69"/>
      <c r="C30" s="69"/>
      <c r="D30" s="94">
        <f>B26</f>
        <v>200</v>
      </c>
      <c r="E30" s="95"/>
    </row>
    <row r="31" spans="1:5">
      <c r="A31" s="68" t="s">
        <v>53</v>
      </c>
      <c r="B31" s="69"/>
      <c r="C31" s="69"/>
      <c r="D31" s="70">
        <f>Trabajo!H7*0.7</f>
        <v>82.11699999999999</v>
      </c>
      <c r="E31" s="71"/>
    </row>
    <row r="32" spans="1:5">
      <c r="A32" s="68" t="s">
        <v>14</v>
      </c>
      <c r="B32" s="69"/>
      <c r="C32" s="69"/>
      <c r="D32" s="70">
        <f ca="1">IF(Trabajo!I5="CORRECTO",D30*D31,"VERSION DE FORMATO INCORRECTO")</f>
        <v>16423.399999999998</v>
      </c>
      <c r="E32" s="71"/>
    </row>
    <row r="33" spans="1:5">
      <c r="A33" s="68" t="s">
        <v>15</v>
      </c>
      <c r="B33" s="69"/>
      <c r="C33" s="69"/>
      <c r="D33" s="70">
        <f ca="1">IF(Trabajo!G3="SI COBRO",(Formato!D32*Trabajo!C5)-Formato!D32,0)</f>
        <v>0</v>
      </c>
      <c r="E33" s="71"/>
    </row>
    <row r="34" spans="1:5">
      <c r="A34" s="68" t="s">
        <v>16</v>
      </c>
      <c r="B34" s="69"/>
      <c r="C34" s="69"/>
      <c r="D34" s="70">
        <f ca="1">IF(Trabajo!G3="SI COBRO",(Formato!D32+Formato!D33)*(Trabajo!D5/100),0)</f>
        <v>965.69591999999989</v>
      </c>
      <c r="E34" s="71"/>
    </row>
    <row r="35" spans="1:5">
      <c r="A35" s="80" t="s">
        <v>46</v>
      </c>
      <c r="B35" s="81"/>
      <c r="C35" s="82"/>
      <c r="D35" s="83">
        <f ca="1">IF(MONTH(TODAY())&gt;=15,IF(Trabajo!G3="SI COBRO",(Formato!D32+Formato!D33)*(Trabajo!D5/100)*-1,0),0)</f>
        <v>0</v>
      </c>
      <c r="E35" s="84"/>
    </row>
    <row r="36" spans="1:5" ht="15.75" thickBot="1">
      <c r="A36" s="72" t="s">
        <v>17</v>
      </c>
      <c r="B36" s="73"/>
      <c r="C36" s="73"/>
      <c r="D36" s="74">
        <f ca="1">SUM(D32:E35)</f>
        <v>17389.095919999996</v>
      </c>
      <c r="E36" s="75"/>
    </row>
    <row r="37" spans="1:5" ht="7.5" customHeight="1" thickBot="1">
      <c r="A37" s="76"/>
      <c r="B37" s="77"/>
      <c r="C37" s="77"/>
      <c r="D37" s="78"/>
      <c r="E37" s="79"/>
    </row>
    <row r="38" spans="1:5" ht="34.5" customHeight="1">
      <c r="A38" s="29"/>
      <c r="B38" s="30"/>
      <c r="C38" s="31"/>
      <c r="D38" s="110"/>
      <c r="E38" s="64"/>
    </row>
    <row r="39" spans="1:5" ht="30.75" customHeight="1" thickBot="1">
      <c r="A39" s="32"/>
      <c r="B39" s="33"/>
      <c r="C39" s="34"/>
      <c r="D39" s="111"/>
      <c r="E39" s="112"/>
    </row>
    <row r="40" spans="1:5">
      <c r="A40" s="65" t="s">
        <v>39</v>
      </c>
      <c r="B40" s="66"/>
      <c r="C40" s="67"/>
      <c r="D40" s="63" t="s">
        <v>38</v>
      </c>
      <c r="E40" s="64"/>
    </row>
    <row r="41" spans="1:5" ht="21" customHeight="1">
      <c r="A41" s="57" t="s">
        <v>37</v>
      </c>
      <c r="B41" s="58"/>
      <c r="C41" s="59"/>
      <c r="D41" s="53" t="s">
        <v>51</v>
      </c>
      <c r="E41" s="54"/>
    </row>
    <row r="42" spans="1:5" ht="24" customHeight="1" thickBot="1">
      <c r="A42" s="60"/>
      <c r="B42" s="61"/>
      <c r="C42" s="62"/>
      <c r="D42" s="55" t="s">
        <v>36</v>
      </c>
      <c r="E42" s="56"/>
    </row>
    <row r="43" spans="1:5">
      <c r="A43" s="35" t="str">
        <f ca="1">CONCATENATE("COZUMEL, QUINTANA  ROO, A ",DAY(TODAY())," DE ", UPPER(TEXT(TODAY(),"MMMM"))," DE ",YEAR(TODAY()))</f>
        <v>COZUMEL, QUINTANA  ROO, A 4 DE AGOSTO DE 2026</v>
      </c>
      <c r="B43" s="36"/>
      <c r="C43" s="36"/>
      <c r="D43" s="36"/>
      <c r="E43" s="37"/>
    </row>
    <row r="44" spans="1:5">
      <c r="A44" s="38"/>
      <c r="B44" s="39"/>
      <c r="C44" s="39"/>
      <c r="D44" s="39"/>
      <c r="E44" s="40"/>
    </row>
    <row r="45" spans="1:5" ht="121.5" customHeight="1">
      <c r="A45" s="41" t="s">
        <v>32</v>
      </c>
      <c r="B45" s="42"/>
      <c r="C45" s="42"/>
      <c r="D45" s="42"/>
      <c r="E45" s="43"/>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sheetProtection algorithmName="SHA-512" hashValue="WYrOkX0UU2Abk2eyUKV9uAULmiDmBcKVOmCXuqsKvPLITShIvGfF/xvh+vVSLu+flxSwymVtbNGN/JDpKJ+oVw==" saltValue="goGVEFNpiodY4qtUZXPMKw==" spinCount="100000" sheet="1" objects="1" scenarios="1"/>
  <dataConsolidate/>
  <mergeCells count="55">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A37:E37"/>
    <mergeCell ref="A31:C31"/>
    <mergeCell ref="D31:E31"/>
    <mergeCell ref="A32:C32"/>
    <mergeCell ref="D32:E32"/>
    <mergeCell ref="A33:C33"/>
    <mergeCell ref="D33:E33"/>
    <mergeCell ref="A35:C35"/>
    <mergeCell ref="D35:E3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2"/>
  <sheetViews>
    <sheetView zoomScaleNormal="100" workbookViewId="0">
      <selection activeCell="C3" sqref="C3"/>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20265</v>
      </c>
      <c r="C3" s="1">
        <f>VLOOKUP(B3,INPC!A1:E98,5,0)</f>
        <v>145.83099999999999</v>
      </c>
      <c r="D3" s="1">
        <f>VLOOKUP(B3,INPC!A1:E98,4,0)</f>
        <v>1.47</v>
      </c>
      <c r="E3" s="25">
        <f>MATCH(B3,INPC!$A$1:$A$98,0)+1</f>
        <v>90</v>
      </c>
      <c r="F3" s="1">
        <f>VLOOKUP(B3,INPC!A1:E98,4,0)</f>
        <v>1.47</v>
      </c>
      <c r="G3" s="145" t="str">
        <f ca="1">IF(Formato!E18=A3,IF(Formato!D18=A4,"NO COBRO",IF(Formato!D18=A4-1,IF(DAY(TODAY())&lt;=18,"NO COBRO","SI COBRO"),"SI COBRO")),IF(Formato!D18=12,IF(A4=1,IF(DAY(TODAY())&lt;=18,"NO COBRO","SI COBRO"),"SI COBRO"),"SI COBRO"))</f>
        <v>SI COBRO</v>
      </c>
    </row>
    <row r="4" spans="1:9">
      <c r="A4">
        <f ca="1">MONTH(TODAY())</f>
        <v>8</v>
      </c>
      <c r="B4" s="1" t="str">
        <f ca="1">CONCATENATE(YEAR(TODAY()),MONTH(TODAY()))</f>
        <v>20268</v>
      </c>
      <c r="C4" s="28">
        <f ca="1">IF(VLOOKUP(B4,INPC!A2:E98,5,0)=0,VLOOKUP(CONCATENATE(IF(MONTH(TODAY())=1,YEAR(TODAY())-1,YEAR(TODAY())),IF(MONTH(TODAY())=1,12,MONTH(TODAY())-1)),INPC!A2:E98,5,0),VLOOKUP(B4,INPC!A2:E98,5,0))</f>
        <v>145.131</v>
      </c>
      <c r="D4" s="1">
        <f ca="1">VLOOKUP(B4,INPC!A2:E98,4,0)</f>
        <v>1.47</v>
      </c>
      <c r="E4" s="25">
        <f ca="1">MATCH(B4,INPC!$A$1:$A$98,0)+1</f>
        <v>93</v>
      </c>
      <c r="F4" s="1">
        <f ca="1">VLOOKUP(B4,INPC!A1:E98,4,0)</f>
        <v>1.47</v>
      </c>
      <c r="G4" s="145"/>
      <c r="I4" t="str">
        <f ca="1">IF(Formato!E18=A3,IF(Formato!D18&lt;=A4-1,IF(DAY(TODAY())&lt;=15,"NO COBRO","SI COBRO"),"NO COBRO"),IF(Formato!D18=12,IF(A4=1,IF(DAY(TODAY())&lt;=15,"NO COBRO","SI COBRO"),"SI COBRO"),"SI COBRO"))</f>
        <v>NO COBRO</v>
      </c>
    </row>
    <row r="5" spans="1:9">
      <c r="B5" s="1"/>
      <c r="C5" s="27">
        <f ca="1">IF((C4/C3)&lt;1,1,C4/C3)</f>
        <v>1</v>
      </c>
      <c r="D5" s="1">
        <f ca="1">SUM(INDIRECT("INPC!D"&amp;E3&amp;":D"&amp;E4))</f>
        <v>5.88</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CORRECTO</v>
      </c>
    </row>
    <row r="7" spans="1:9">
      <c r="B7">
        <v>1</v>
      </c>
      <c r="C7">
        <v>2019</v>
      </c>
      <c r="D7" t="s">
        <v>33</v>
      </c>
      <c r="G7" t="str">
        <f>CONCATENATE(IF(Formato!D18=12,Formato!E18+1,Formato!E18),IF(Formato!D18=12,1,Formato!D18+1))</f>
        <v>20265</v>
      </c>
      <c r="H7">
        <f>VLOOKUP(G7,INPC!A1:G98,7,0)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3">
      <c r="B17">
        <v>11</v>
      </c>
    </row>
    <row r="18" spans="2:3">
      <c r="B18">
        <v>12</v>
      </c>
    </row>
    <row r="22" spans="2:3">
      <c r="B22" s="26"/>
      <c r="C22" t="s">
        <v>54</v>
      </c>
    </row>
  </sheetData>
  <sheetProtection algorithmName="SHA-512" hashValue="k/+gACWqLUQxjZ74Z6Q0REM0i/UvSCGJYHS0D2wL6wKfwAbNe/UpQukg2vIP10BeU60KflitIfPRaNt2p59PBw==" saltValue="NFS3B0ScXuW/uGqTEnyCgg==" spinCount="100000" sheet="1" objects="1" scenarios="1"/>
  <mergeCells count="1">
    <mergeCell ref="G3:G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7"/>
  <sheetViews>
    <sheetView zoomScaleNormal="100" workbookViewId="0">
      <pane ySplit="1" topLeftCell="A68" activePane="bottomLeft" state="frozen"/>
      <selection pane="bottomLeft" activeCell="M88" sqref="M88"/>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 min="12" max="12" width="14.5703125"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15">
      <c r="A65" t="str">
        <f t="shared" si="0"/>
        <v>20245</v>
      </c>
      <c r="B65">
        <v>2024</v>
      </c>
      <c r="C65">
        <v>4</v>
      </c>
      <c r="D65">
        <v>1.47</v>
      </c>
      <c r="E65" s="22">
        <v>134.33600000000001</v>
      </c>
      <c r="G65">
        <v>108.57</v>
      </c>
    </row>
    <row r="66" spans="1:15">
      <c r="A66" t="str">
        <f t="shared" si="0"/>
        <v>20246</v>
      </c>
      <c r="B66">
        <v>2024</v>
      </c>
      <c r="C66">
        <v>5</v>
      </c>
      <c r="D66">
        <v>1.47</v>
      </c>
      <c r="E66" s="22">
        <v>134.08699999999999</v>
      </c>
      <c r="G66">
        <v>108.57</v>
      </c>
    </row>
    <row r="67" spans="1:15">
      <c r="A67" t="str">
        <f t="shared" ref="A67:A96" si="1">CONCATENATE(B68,C68)</f>
        <v>20247</v>
      </c>
      <c r="B67">
        <v>2024</v>
      </c>
      <c r="C67">
        <v>6</v>
      </c>
      <c r="D67">
        <v>1.47</v>
      </c>
      <c r="E67" s="22">
        <v>134.59399999999999</v>
      </c>
      <c r="G67">
        <v>108.57</v>
      </c>
    </row>
    <row r="68" spans="1:15">
      <c r="A68" t="str">
        <f t="shared" si="1"/>
        <v>20248</v>
      </c>
      <c r="B68">
        <v>2024</v>
      </c>
      <c r="C68">
        <v>7</v>
      </c>
      <c r="D68">
        <v>1.47</v>
      </c>
      <c r="E68" s="22">
        <v>136.00299999999999</v>
      </c>
      <c r="G68">
        <v>108.57</v>
      </c>
    </row>
    <row r="69" spans="1:15">
      <c r="A69" t="str">
        <f t="shared" si="1"/>
        <v>20249</v>
      </c>
      <c r="B69">
        <v>2024</v>
      </c>
      <c r="C69">
        <v>8</v>
      </c>
      <c r="D69">
        <v>1.47</v>
      </c>
      <c r="E69" s="22">
        <v>136.01300000000001</v>
      </c>
      <c r="G69">
        <v>108.57</v>
      </c>
    </row>
    <row r="70" spans="1:15">
      <c r="A70" t="str">
        <f t="shared" si="1"/>
        <v>202410</v>
      </c>
      <c r="B70">
        <v>2024</v>
      </c>
      <c r="C70">
        <v>9</v>
      </c>
      <c r="D70">
        <v>1.47</v>
      </c>
      <c r="E70" s="22">
        <v>136.08000000000001</v>
      </c>
      <c r="G70">
        <v>108.57</v>
      </c>
    </row>
    <row r="71" spans="1:15">
      <c r="A71" t="str">
        <f t="shared" si="1"/>
        <v>202411</v>
      </c>
      <c r="B71">
        <v>2024</v>
      </c>
      <c r="C71">
        <v>10</v>
      </c>
      <c r="D71">
        <v>1.47</v>
      </c>
      <c r="E71" s="22">
        <v>136.828</v>
      </c>
      <c r="G71">
        <v>108.57</v>
      </c>
    </row>
    <row r="72" spans="1:15">
      <c r="A72" t="str">
        <f t="shared" si="1"/>
        <v>202412</v>
      </c>
      <c r="B72">
        <v>2024</v>
      </c>
      <c r="C72">
        <v>11</v>
      </c>
      <c r="D72">
        <v>1.47</v>
      </c>
      <c r="E72" s="22">
        <v>137.42400000000001</v>
      </c>
      <c r="G72">
        <v>108.57</v>
      </c>
      <c r="K72" s="146"/>
      <c r="L72" s="146"/>
      <c r="M72" s="146"/>
      <c r="N72" s="146"/>
      <c r="O72" s="146"/>
    </row>
    <row r="73" spans="1:15">
      <c r="A73" t="str">
        <f t="shared" si="1"/>
        <v>20251</v>
      </c>
      <c r="B73">
        <v>2024</v>
      </c>
      <c r="C73">
        <v>12</v>
      </c>
      <c r="D73">
        <v>1.47</v>
      </c>
      <c r="E73" s="22">
        <v>137.94900000000001</v>
      </c>
      <c r="G73">
        <v>108.57</v>
      </c>
      <c r="K73" s="146"/>
      <c r="L73" s="146"/>
      <c r="M73" s="147"/>
      <c r="N73" s="146"/>
      <c r="O73" s="146"/>
    </row>
    <row r="74" spans="1:15">
      <c r="A74" t="str">
        <f t="shared" si="1"/>
        <v>20252</v>
      </c>
      <c r="B74">
        <v>2025</v>
      </c>
      <c r="C74">
        <v>1</v>
      </c>
      <c r="D74">
        <v>1.47</v>
      </c>
      <c r="E74" s="22">
        <v>138.34299999999999</v>
      </c>
      <c r="G74">
        <v>108.57</v>
      </c>
      <c r="K74" s="146"/>
      <c r="L74" s="146"/>
      <c r="M74" s="147"/>
      <c r="N74" s="146"/>
      <c r="O74" s="146"/>
    </row>
    <row r="75" spans="1:15">
      <c r="A75" t="str">
        <f t="shared" si="1"/>
        <v>20253</v>
      </c>
      <c r="B75">
        <v>2025</v>
      </c>
      <c r="C75">
        <v>2</v>
      </c>
      <c r="D75">
        <v>1.47</v>
      </c>
      <c r="E75" s="22">
        <v>138.726</v>
      </c>
      <c r="G75">
        <v>113.14</v>
      </c>
      <c r="K75" s="146"/>
      <c r="L75" s="146"/>
      <c r="M75" s="147"/>
      <c r="N75" s="146"/>
      <c r="O75" s="146"/>
    </row>
    <row r="76" spans="1:15">
      <c r="A76" t="str">
        <f t="shared" si="1"/>
        <v>20254</v>
      </c>
      <c r="B76">
        <v>2025</v>
      </c>
      <c r="C76">
        <v>3</v>
      </c>
      <c r="D76">
        <v>1.47</v>
      </c>
      <c r="E76" s="22">
        <v>139.161</v>
      </c>
      <c r="G76">
        <v>113.14</v>
      </c>
      <c r="K76" s="146"/>
      <c r="L76" s="146"/>
      <c r="M76" s="147"/>
      <c r="N76" s="146"/>
      <c r="O76" s="146"/>
    </row>
    <row r="77" spans="1:15">
      <c r="A77" t="str">
        <f t="shared" si="1"/>
        <v>20255</v>
      </c>
      <c r="B77">
        <v>2025</v>
      </c>
      <c r="C77">
        <v>4</v>
      </c>
      <c r="D77">
        <v>1.47</v>
      </c>
      <c r="E77" s="22">
        <v>139.62</v>
      </c>
      <c r="G77">
        <v>113.14</v>
      </c>
      <c r="K77" s="146"/>
      <c r="L77" s="146"/>
      <c r="M77" s="147"/>
      <c r="N77" s="146"/>
      <c r="O77" s="146"/>
    </row>
    <row r="78" spans="1:15">
      <c r="A78" t="str">
        <f t="shared" si="1"/>
        <v>20256</v>
      </c>
      <c r="B78">
        <v>2025</v>
      </c>
      <c r="C78">
        <v>5</v>
      </c>
      <c r="D78">
        <v>1.47</v>
      </c>
      <c r="E78" s="22">
        <v>140.012</v>
      </c>
      <c r="G78">
        <v>113.14</v>
      </c>
      <c r="K78" s="146"/>
      <c r="L78" s="146"/>
      <c r="M78" s="147"/>
      <c r="N78" s="146"/>
      <c r="O78" s="146"/>
    </row>
    <row r="79" spans="1:15">
      <c r="A79" t="str">
        <f t="shared" si="1"/>
        <v>20257</v>
      </c>
      <c r="B79">
        <v>2025</v>
      </c>
      <c r="C79">
        <v>6</v>
      </c>
      <c r="D79">
        <v>1.47</v>
      </c>
      <c r="E79" s="22">
        <v>140.405</v>
      </c>
      <c r="G79">
        <v>113.14</v>
      </c>
      <c r="K79" s="146"/>
      <c r="L79" s="146"/>
      <c r="M79" s="147"/>
      <c r="N79" s="146"/>
      <c r="O79" s="146"/>
    </row>
    <row r="80" spans="1:15">
      <c r="A80" t="str">
        <f t="shared" si="1"/>
        <v>20258</v>
      </c>
      <c r="B80">
        <v>2025</v>
      </c>
      <c r="C80">
        <v>7</v>
      </c>
      <c r="D80">
        <v>1.47</v>
      </c>
      <c r="E80" s="22">
        <v>140.78</v>
      </c>
      <c r="G80">
        <v>113.14</v>
      </c>
      <c r="K80" s="146"/>
      <c r="L80" s="146"/>
      <c r="M80" s="146"/>
      <c r="N80" s="146"/>
      <c r="O80" s="146"/>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v>117.31</v>
      </c>
    </row>
    <row r="88" spans="1:7">
      <c r="A88" t="str">
        <f t="shared" si="1"/>
        <v>20264</v>
      </c>
      <c r="B88">
        <v>2026</v>
      </c>
      <c r="C88">
        <v>3</v>
      </c>
      <c r="D88">
        <v>1.47</v>
      </c>
      <c r="E88" s="22">
        <v>144.54400000000001</v>
      </c>
      <c r="G88">
        <v>117.31</v>
      </c>
    </row>
    <row r="89" spans="1:7">
      <c r="A89" t="str">
        <f t="shared" si="1"/>
        <v>20265</v>
      </c>
      <c r="B89">
        <v>2026</v>
      </c>
      <c r="C89">
        <v>4</v>
      </c>
      <c r="D89">
        <v>1.47</v>
      </c>
      <c r="E89" s="22">
        <v>145.83099999999999</v>
      </c>
      <c r="G89">
        <v>117.31</v>
      </c>
    </row>
    <row r="90" spans="1:7">
      <c r="A90" t="str">
        <f t="shared" si="1"/>
        <v>20266</v>
      </c>
      <c r="B90">
        <v>2026</v>
      </c>
      <c r="C90">
        <v>5</v>
      </c>
      <c r="D90">
        <v>1.47</v>
      </c>
      <c r="E90" s="22">
        <v>145.52699999999999</v>
      </c>
      <c r="G90">
        <v>117.31</v>
      </c>
    </row>
    <row r="91" spans="1:7">
      <c r="A91" t="str">
        <f t="shared" si="1"/>
        <v>20267</v>
      </c>
      <c r="B91">
        <v>2026</v>
      </c>
      <c r="C91">
        <v>6</v>
      </c>
      <c r="D91">
        <v>1.47</v>
      </c>
      <c r="E91" s="22">
        <v>145.131</v>
      </c>
      <c r="G91">
        <v>117.31</v>
      </c>
    </row>
    <row r="92" spans="1:7">
      <c r="A92" t="str">
        <f t="shared" si="1"/>
        <v>20268</v>
      </c>
      <c r="B92">
        <v>2026</v>
      </c>
      <c r="C92">
        <v>7</v>
      </c>
      <c r="D92">
        <v>1.47</v>
      </c>
      <c r="E92" s="22">
        <v>145.131</v>
      </c>
      <c r="G92">
        <v>117.31</v>
      </c>
    </row>
    <row r="93" spans="1:7">
      <c r="A93" t="str">
        <f t="shared" si="1"/>
        <v>20269</v>
      </c>
      <c r="B93">
        <v>2026</v>
      </c>
      <c r="C93">
        <v>8</v>
      </c>
      <c r="D93">
        <v>1.47</v>
      </c>
      <c r="E93" s="22"/>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2:7">
      <c r="B97">
        <v>2026</v>
      </c>
      <c r="C97">
        <v>12</v>
      </c>
      <c r="D97">
        <v>1.47</v>
      </c>
      <c r="G97">
        <v>117.31</v>
      </c>
    </row>
  </sheetData>
  <sheetProtection algorithmName="SHA-512" hashValue="mNHrNXLwQ7xGIPWV2MfI25Zbz6xUyABGG7+JkWrvoQH1A4qZouaFGSuY90iqW8E116MtHZLMmPPN8tXBzxWIBQ==" saltValue="T/3Gau3BbamGE7iRGQwXL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2026-08-04T16:57:50Z</dcterms:modified>
</cp:coreProperties>
</file>