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Usuario\Desktop\PROYECTOS ENLACE\SANEAMIENTO\2026\"/>
    </mc:Choice>
  </mc:AlternateContent>
  <xr:revisionPtr revIDLastSave="0" documentId="13_ncr:1_{9841A5D4-A108-4CAC-9551-520096DCA969}" xr6:coauthVersionLast="47" xr6:coauthVersionMax="47" xr10:uidLastSave="{00000000-0000-0000-0000-000000000000}"/>
  <workbookProtection workbookAlgorithmName="SHA-512" workbookHashValue="Dz03O02UBoJ4WIW/qtZll6VX/0R4ssoA99MLBmfhhbA4VkD/JJjjmckjlnbDleTBc52w+vjlYyQHyEpY+ecZ1g==" workbookSaltValue="qyNokdCudVpBX3nnI5HAtg==" workbookSpinCount="100000" lockStructure="1"/>
  <bookViews>
    <workbookView xWindow="-120" yWindow="-120" windowWidth="29040" windowHeight="15720" xr2:uid="{00000000-000D-0000-FFFF-FFFF00000000}"/>
  </bookViews>
  <sheets>
    <sheet name="Formato" sheetId="1" r:id="rId1"/>
    <sheet name="Trabajo" sheetId="2" state="hidden" r:id="rId2"/>
    <sheet name="INPC" sheetId="3" state="hidden" r:id="rId3"/>
  </sheets>
  <definedNames>
    <definedName name="Recargos">INPC!$D$2:$D$2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7" i="3" l="1"/>
  <c r="A96" i="3"/>
  <c r="A95" i="3"/>
  <c r="A94" i="3"/>
  <c r="A93" i="3"/>
  <c r="A92" i="3"/>
  <c r="A85" i="3"/>
  <c r="A86" i="3"/>
  <c r="A87" i="3"/>
  <c r="A88" i="3"/>
  <c r="A89" i="3"/>
  <c r="A90" i="3"/>
  <c r="A91" i="3"/>
  <c r="A84" i="3"/>
  <c r="A83" i="3"/>
  <c r="A82" i="3"/>
  <c r="A81" i="3"/>
  <c r="A80" i="3"/>
  <c r="A79" i="3"/>
  <c r="A78" i="3"/>
  <c r="A77" i="3"/>
  <c r="A76" i="3"/>
  <c r="A75" i="3"/>
  <c r="A74" i="3"/>
  <c r="A69" i="3" l="1"/>
  <c r="A70" i="3"/>
  <c r="A71" i="3"/>
  <c r="A72" i="3"/>
  <c r="A73" i="3"/>
  <c r="A65" i="3"/>
  <c r="A66" i="3"/>
  <c r="A67" i="3"/>
  <c r="A68" i="3"/>
  <c r="A62" i="3"/>
  <c r="A63" i="3"/>
  <c r="A64" i="3"/>
  <c r="A51" i="3" l="1"/>
  <c r="A52" i="3"/>
  <c r="A53" i="3"/>
  <c r="A54" i="3"/>
  <c r="A55" i="3"/>
  <c r="A56" i="3"/>
  <c r="A57" i="3"/>
  <c r="A58" i="3"/>
  <c r="A59" i="3"/>
  <c r="A60" i="3"/>
  <c r="A61" i="3"/>
  <c r="B3" i="2"/>
  <c r="C3" i="2" l="1"/>
  <c r="F3" i="2"/>
  <c r="E3" i="2"/>
  <c r="D3" i="2"/>
  <c r="G7" i="2"/>
  <c r="H7" i="2" l="1"/>
  <c r="D30" i="1" s="1"/>
  <c r="I5" i="2"/>
  <c r="D34" i="1"/>
  <c r="C24" i="1" l="1"/>
  <c r="D26" i="1" s="1"/>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A5" i="3"/>
  <c r="A4" i="3"/>
  <c r="A3" i="3"/>
  <c r="A2" i="3"/>
  <c r="I6" i="2"/>
  <c r="B4" i="2"/>
  <c r="A4" i="2"/>
  <c r="A3" i="2"/>
  <c r="E4" i="2" l="1"/>
  <c r="F4" i="2"/>
  <c r="C4" i="2"/>
  <c r="C5" i="2" s="1"/>
  <c r="D4" i="2"/>
  <c r="G3" i="2"/>
  <c r="I4" i="2"/>
  <c r="A42" i="1"/>
  <c r="D5" i="2"/>
  <c r="D29" i="1" l="1"/>
  <c r="D31" i="1" s="1"/>
  <c r="D32" i="1" l="1"/>
  <c r="D33" i="1" s="1"/>
  <c r="D35" i="1" s="1"/>
</calcChain>
</file>

<file path=xl/sharedStrings.xml><?xml version="1.0" encoding="utf-8"?>
<sst xmlns="http://schemas.openxmlformats.org/spreadsheetml/2006/main" count="58" uniqueCount="57">
  <si>
    <t>C. TESORERO MUNICIPAL:</t>
  </si>
  <si>
    <t>DATOS</t>
  </si>
  <si>
    <t>Apellido Paterno, Materno, Nombre (s), Razón o Denominación Social</t>
  </si>
  <si>
    <t>Domicilio Fiscal</t>
  </si>
  <si>
    <t>Calle</t>
  </si>
  <si>
    <t>Número Exterior</t>
  </si>
  <si>
    <t>Número Interior</t>
  </si>
  <si>
    <t>Código Postal</t>
  </si>
  <si>
    <t>Colonia</t>
  </si>
  <si>
    <t>Localidad</t>
  </si>
  <si>
    <t>Municipio</t>
  </si>
  <si>
    <t>Estado</t>
  </si>
  <si>
    <t>COZUMEL</t>
  </si>
  <si>
    <t>QUINTANA ROO</t>
  </si>
  <si>
    <t>Visitantes gravados durante el período (a)</t>
  </si>
  <si>
    <t xml:space="preserve">Derecho: </t>
  </si>
  <si>
    <t>Actualización:</t>
  </si>
  <si>
    <t>Recargos:</t>
  </si>
  <si>
    <t>Total a Pagar:</t>
  </si>
  <si>
    <t>CODIGO</t>
  </si>
  <si>
    <t>INPCMES</t>
  </si>
  <si>
    <t>TASARECMES</t>
  </si>
  <si>
    <t>BANDERA</t>
  </si>
  <si>
    <t>CveEjeTasa</t>
  </si>
  <si>
    <t>CveMesTasa</t>
  </si>
  <si>
    <t>TasaRecMes</t>
  </si>
  <si>
    <t>INPCMes</t>
  </si>
  <si>
    <t>#FILA</t>
  </si>
  <si>
    <t>En cumplimiento con lo dispuesto en los artículos 135 Bis, 135, Ter, 135 Quater, 135 Quinquies, 135 Sixies, 135 Septies de la Ley de Hacienda del Municipio de Cozumel del Estado  de Quintana Roo, me permito presentarle el pago de los Derechos de Saneamiento Ambiental, conforme a los siguientes:</t>
  </si>
  <si>
    <t>MES</t>
  </si>
  <si>
    <t>AÑO</t>
  </si>
  <si>
    <t>Período</t>
  </si>
  <si>
    <t>Correo electrónico</t>
  </si>
  <si>
    <t>En cumplimiento a Ley General de Protección de Datos Personales en Posesión de Sujetos Obligados y la Ley de Protección de Datos Personales en Posesión de Sujetos Obligados para el Estado de Quintana Roo, La Tesorería Municipal, por conducto de la Dirección de Ingresos, en su calidad de Sujeto Obligado que recaba y ejerce tratamiento de los datos personales que nos proporcione, emite lo siguiente: La Dirección de Ingresos del Municipio de Cozumel con domicilio en calle 13 sur s/n entre Av. Rafael E. Melgar y Gonzalo Guerrero, Colonia Andrés Quintana Roo, C.P. 77664 Ciudad de Cozumel, Quintana Roo; es el responsable del tratamiento de los datos personales que nos proporcione, los cuales serán protegidos de conformidad a lo dispuesto por la Ley General de Protección de Datos Personales en Posesión de los Sujetos Obligados y la Ley de Protección de Datos Personales en posesión de sujetos obligados para el Estado de Quintana Roo y demás normatividad que resulte aplicable. Los datos personales proporcionados por el propio contribuyente o en su caso el de su representante legal del mismo, a través de la Declaración del Derecho de Saneamiento Ambiental en el Formato de Declaración del Derecho de Saneamiento Ambiental, serán utilizados con la siguiente finalidad: Registrar y tramitar la Declaración del Derecho de saneamiento Ambiental. Para los fines antes señalados se solicitan los siguientes datos personales: Registro Federal de Contribuyentes (RFC), Numero de Licencia de Funcionamiento Municipal, Razón Social, Nombre del Establecimiento, Dirección Fiscal, Periodo que declara, Número de Habitaciones del Establecimiento, Número de Habitaciones Ocupadas (cuartos – noche) durante el periodo y Porcentaje de Ocupación, los datos proporcionados en la documentación que en su caso adjunte (podrían contener datos sensibles); datos contenidos en los documentos que presente; firma autógrafa del titular o en su caso el de su representante legal o en caso de no saber firmar, la huella digital. De manera adicional la información proporcionada podrá ser utilizada con fines estadísticos, la cual no estará asociada con el titular de los datos personales, por lo que no será posible identificarlo. En caso de que exista un cambio en este aviso de privacidad, lo haremos de su conocimiento de manera presencial en la Dirección de Ingresos del H. Ayuntamiento de Cozumel, o bien, lo puede consultar en nuestra página de internet http://cozumel.gob.mx</t>
  </si>
  <si>
    <t>Nombre de Embarcación</t>
  </si>
  <si>
    <t>Provisional</t>
  </si>
  <si>
    <t>Definitiva</t>
  </si>
  <si>
    <t>Registro Federal de Contribuyentes</t>
  </si>
  <si>
    <t>DIRECTOR DE INGRESOS</t>
  </si>
  <si>
    <t>DECLARO BAJO PROTESTA DE DECIR LA VERDAD Y BAJO MI ESTRICTA RESPONSABILIDAD QUE LOS DATOS PROPORCIONADOS EN ESTE FORMATO SON REALES</t>
  </si>
  <si>
    <t>AUTORIZO</t>
  </si>
  <si>
    <t>NOMBRE Y FIRMA DEL CONTRIBUYENTE O REPRESENTANTE LEGAL</t>
  </si>
  <si>
    <t>CALCULO DEL DERECHO:</t>
  </si>
  <si>
    <t>Lic. Func. Mpal</t>
  </si>
  <si>
    <t>DECLARACION INFORMATIVA DEL DERECHO DE SANEAMIENTO AMBIENTAL
VISITANTES QUE ARRIBAN VIA MARITIMA</t>
  </si>
  <si>
    <t>Visitantes gravados durante el periodo (a)</t>
  </si>
  <si>
    <t>Total de visitantes (a+b)</t>
  </si>
  <si>
    <r>
      <t>Residentes locales (b</t>
    </r>
    <r>
      <rPr>
        <b/>
        <sz val="6"/>
        <color theme="1"/>
        <rFont val="Roboto"/>
      </rPr>
      <t>1</t>
    </r>
    <r>
      <rPr>
        <b/>
        <sz val="10.5"/>
        <color theme="1"/>
        <rFont val="Roboto"/>
      </rPr>
      <t>)</t>
    </r>
  </si>
  <si>
    <r>
      <t>Trabajadores no residentes (b</t>
    </r>
    <r>
      <rPr>
        <b/>
        <sz val="6"/>
        <color theme="1"/>
        <rFont val="Roboto"/>
      </rPr>
      <t>2</t>
    </r>
    <r>
      <rPr>
        <b/>
        <sz val="10.5"/>
        <color theme="1"/>
        <rFont val="Roboto"/>
      </rPr>
      <t>)</t>
    </r>
  </si>
  <si>
    <r>
      <t>Visitantes exentos   b = (b</t>
    </r>
    <r>
      <rPr>
        <b/>
        <sz val="6"/>
        <color theme="1"/>
        <rFont val="Roboto"/>
      </rPr>
      <t>1</t>
    </r>
    <r>
      <rPr>
        <b/>
        <sz val="10.5"/>
        <color theme="1"/>
        <rFont val="Roboto"/>
      </rPr>
      <t xml:space="preserve"> + b</t>
    </r>
    <r>
      <rPr>
        <b/>
        <sz val="6"/>
        <color theme="1"/>
        <rFont val="Roboto"/>
      </rPr>
      <t>2</t>
    </r>
    <r>
      <rPr>
        <b/>
        <sz val="10.5"/>
        <color theme="1"/>
        <rFont val="Roboto"/>
      </rPr>
      <t>)</t>
    </r>
  </si>
  <si>
    <t>Dias en el periodo:</t>
  </si>
  <si>
    <t>Descuento de recargos por rezagos</t>
  </si>
  <si>
    <t>2 versiones</t>
  </si>
  <si>
    <t>3 versiones</t>
  </si>
  <si>
    <t>ValorUMA</t>
  </si>
  <si>
    <t>L.C. JOSE SEBASTIAN HAU CHAN</t>
  </si>
  <si>
    <t>Tarifa(20% del valor de la U.M.A. por visitante con estadía menor a 24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</si>
</sst>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
    <numFmt numFmtId="165" formatCode="0.000"/>
  </numFmts>
  <fonts count="11">
    <font>
      <sz val="11"/>
      <color theme="1"/>
      <name val="Calibri"/>
      <family val="2"/>
      <scheme val="minor"/>
    </font>
    <font>
      <sz val="11"/>
      <color theme="1"/>
      <name val="Calibri"/>
      <family val="2"/>
      <scheme val="minor"/>
    </font>
    <font>
      <sz val="13"/>
      <color theme="1"/>
      <name val="Times New Roman"/>
      <family val="1"/>
    </font>
    <font>
      <sz val="7.5"/>
      <color theme="1"/>
      <name val="Times New Roman"/>
      <family val="1"/>
    </font>
    <font>
      <sz val="10"/>
      <color theme="1"/>
      <name val="Arial Unicode MS"/>
    </font>
    <font>
      <b/>
      <sz val="10.5"/>
      <color theme="1"/>
      <name val="Roboto"/>
    </font>
    <font>
      <sz val="10.5"/>
      <color theme="1"/>
      <name val="Roboto"/>
    </font>
    <font>
      <sz val="6"/>
      <color rgb="FF000000"/>
      <name val="Roboto"/>
    </font>
    <font>
      <b/>
      <sz val="10.5"/>
      <color rgb="FF691C32"/>
      <name val="Roboto"/>
    </font>
    <font>
      <b/>
      <sz val="12"/>
      <color rgb="FF691C32"/>
      <name val="Montserrat"/>
    </font>
    <font>
      <b/>
      <sz val="6"/>
      <color theme="1"/>
      <name val="Roboto"/>
    </font>
  </fonts>
  <fills count="3">
    <fill>
      <patternFill patternType="none"/>
    </fill>
    <fill>
      <patternFill patternType="gray125"/>
    </fill>
    <fill>
      <patternFill patternType="solid">
        <fgColor rgb="FFFFFF00"/>
        <bgColor indexed="64"/>
      </patternFill>
    </fill>
  </fills>
  <borders count="4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36">
    <xf numFmtId="0" fontId="0" fillId="0" borderId="0" xfId="0"/>
    <xf numFmtId="0" fontId="0" fillId="0" borderId="20" xfId="0" applyBorder="1" applyProtection="1">
      <protection hidden="1"/>
    </xf>
    <xf numFmtId="0" fontId="0" fillId="0" borderId="20" xfId="0" applyBorder="1"/>
    <xf numFmtId="0" fontId="4" fillId="0" borderId="20" xfId="0" applyFont="1" applyBorder="1"/>
    <xf numFmtId="0" fontId="0" fillId="0" borderId="0" xfId="0" applyProtection="1">
      <protection locked="0"/>
    </xf>
    <xf numFmtId="0" fontId="0" fillId="0" borderId="0" xfId="0" applyFill="1" applyProtection="1">
      <protection locked="0"/>
    </xf>
    <xf numFmtId="3" fontId="6" fillId="2" borderId="30" xfId="0" applyNumberFormat="1" applyFont="1" applyFill="1" applyBorder="1" applyAlignment="1" applyProtection="1">
      <alignment horizontal="center" vertical="center"/>
      <protection locked="0"/>
    </xf>
    <xf numFmtId="0" fontId="0" fillId="0" borderId="8" xfId="0" applyBorder="1" applyAlignment="1" applyProtection="1">
      <alignment vertical="center"/>
    </xf>
    <xf numFmtId="0" fontId="0" fillId="0" borderId="4" xfId="0" applyBorder="1" applyAlignment="1" applyProtection="1">
      <alignment vertical="center"/>
    </xf>
    <xf numFmtId="0" fontId="0" fillId="0" borderId="5" xfId="0" applyBorder="1" applyAlignment="1" applyProtection="1">
      <alignment vertical="center"/>
    </xf>
    <xf numFmtId="0" fontId="0" fillId="0" borderId="21" xfId="0" applyBorder="1" applyAlignment="1" applyProtection="1">
      <alignment vertical="center"/>
    </xf>
    <xf numFmtId="0" fontId="0" fillId="0" borderId="0" xfId="0" applyBorder="1" applyAlignment="1" applyProtection="1">
      <alignment vertical="center"/>
    </xf>
    <xf numFmtId="0" fontId="0" fillId="0" borderId="23" xfId="0" applyBorder="1" applyAlignment="1" applyProtection="1">
      <alignment vertical="center"/>
    </xf>
    <xf numFmtId="0" fontId="0" fillId="0" borderId="21" xfId="0" applyBorder="1" applyAlignment="1" applyProtection="1">
      <alignment vertical="center"/>
      <protection locked="0"/>
    </xf>
    <xf numFmtId="0" fontId="0" fillId="0" borderId="0" xfId="0" applyBorder="1" applyAlignment="1" applyProtection="1">
      <alignment vertical="center"/>
      <protection locked="0"/>
    </xf>
    <xf numFmtId="0" fontId="0" fillId="0" borderId="23" xfId="0" applyBorder="1" applyAlignment="1" applyProtection="1">
      <alignment vertical="center"/>
      <protection locked="0"/>
    </xf>
    <xf numFmtId="0" fontId="0" fillId="0" borderId="33" xfId="0" applyBorder="1" applyAlignment="1" applyProtection="1">
      <alignment vertical="center"/>
      <protection locked="0"/>
    </xf>
    <xf numFmtId="0" fontId="0" fillId="0" borderId="24" xfId="0" applyBorder="1" applyAlignment="1" applyProtection="1">
      <alignment vertical="center"/>
      <protection locked="0"/>
    </xf>
    <xf numFmtId="0" fontId="0" fillId="0" borderId="34" xfId="0" applyBorder="1" applyAlignment="1" applyProtection="1">
      <alignment vertical="center"/>
      <protection locked="0"/>
    </xf>
    <xf numFmtId="3" fontId="6" fillId="2" borderId="32" xfId="2" applyNumberFormat="1" applyFont="1" applyFill="1" applyBorder="1" applyAlignment="1" applyProtection="1">
      <alignment horizontal="center" vertical="center"/>
      <protection locked="0"/>
    </xf>
    <xf numFmtId="14" fontId="6" fillId="2" borderId="30" xfId="0" applyNumberFormat="1" applyFont="1" applyFill="1" applyBorder="1" applyAlignment="1" applyProtection="1">
      <alignment horizontal="center" vertical="center"/>
      <protection locked="0"/>
    </xf>
    <xf numFmtId="0" fontId="5" fillId="0" borderId="32" xfId="0" applyFont="1" applyBorder="1" applyAlignment="1" applyProtection="1">
      <alignment horizontal="center" vertical="center"/>
    </xf>
    <xf numFmtId="0" fontId="6" fillId="2" borderId="30" xfId="0" applyFont="1" applyFill="1" applyBorder="1" applyAlignment="1" applyProtection="1">
      <alignment horizontal="center" vertical="center"/>
      <protection locked="0"/>
    </xf>
    <xf numFmtId="0" fontId="6" fillId="2" borderId="34" xfId="0" applyFont="1" applyFill="1" applyBorder="1" applyAlignment="1" applyProtection="1">
      <alignment horizontal="center" vertical="center"/>
      <protection locked="0"/>
    </xf>
    <xf numFmtId="0" fontId="6" fillId="2" borderId="27" xfId="0" applyFont="1" applyFill="1" applyBorder="1" applyAlignment="1" applyProtection="1">
      <alignment horizontal="center" vertical="center"/>
      <protection locked="0"/>
    </xf>
    <xf numFmtId="0" fontId="5" fillId="0" borderId="30" xfId="0" applyFont="1" applyBorder="1" applyAlignment="1" applyProtection="1">
      <alignment horizontal="center" vertical="center" wrapText="1"/>
    </xf>
    <xf numFmtId="0" fontId="5" fillId="0" borderId="32" xfId="0" applyFont="1" applyBorder="1" applyAlignment="1" applyProtection="1">
      <alignment horizontal="center" vertical="center" wrapText="1"/>
    </xf>
    <xf numFmtId="3" fontId="6" fillId="2" borderId="34" xfId="0" applyNumberFormat="1" applyFont="1" applyFill="1" applyBorder="1" applyAlignment="1" applyProtection="1">
      <alignment vertical="center"/>
    </xf>
    <xf numFmtId="3" fontId="6" fillId="2" borderId="32" xfId="0" applyNumberFormat="1" applyFont="1" applyFill="1" applyBorder="1" applyAlignment="1" applyProtection="1">
      <alignment horizontal="center" vertical="center"/>
    </xf>
    <xf numFmtId="165" fontId="0" fillId="0" borderId="0" xfId="0" applyNumberFormat="1"/>
    <xf numFmtId="3" fontId="6" fillId="2" borderId="32" xfId="0" applyNumberFormat="1" applyFont="1" applyFill="1" applyBorder="1" applyAlignment="1" applyProtection="1">
      <alignment horizontal="center" vertical="center" wrapText="1"/>
    </xf>
    <xf numFmtId="0" fontId="6" fillId="0" borderId="8"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6" fillId="0" borderId="33" xfId="0" applyFont="1" applyBorder="1" applyAlignment="1" applyProtection="1">
      <alignment horizontal="center" vertical="center" wrapText="1"/>
    </xf>
    <xf numFmtId="0" fontId="6" fillId="0" borderId="24" xfId="0" applyFont="1" applyBorder="1" applyAlignment="1" applyProtection="1">
      <alignment horizontal="center" vertical="center" wrapText="1"/>
    </xf>
    <xf numFmtId="0" fontId="6" fillId="0" borderId="34" xfId="0" applyFont="1" applyBorder="1" applyAlignment="1" applyProtection="1">
      <alignment horizontal="center" vertical="center" wrapText="1"/>
    </xf>
    <xf numFmtId="0" fontId="5" fillId="0" borderId="21"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23" xfId="0" applyFont="1" applyBorder="1" applyAlignment="1" applyProtection="1">
      <alignment horizontal="center" vertical="center"/>
    </xf>
    <xf numFmtId="0" fontId="5" fillId="0" borderId="15" xfId="0" applyFont="1" applyBorder="1" applyAlignment="1" applyProtection="1">
      <alignment horizontal="center" vertical="center"/>
    </xf>
    <xf numFmtId="0" fontId="5" fillId="0" borderId="22" xfId="0" applyFont="1" applyBorder="1" applyAlignment="1" applyProtection="1">
      <alignment horizontal="center" vertical="center"/>
    </xf>
    <xf numFmtId="0" fontId="5" fillId="0" borderId="12" xfId="0" applyFont="1" applyBorder="1" applyAlignment="1" applyProtection="1">
      <alignment horizontal="center" vertical="center"/>
    </xf>
    <xf numFmtId="0" fontId="7" fillId="0" borderId="21"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3" xfId="0" applyFont="1" applyBorder="1" applyAlignment="1">
      <alignment horizontal="center" vertical="center" wrapText="1"/>
    </xf>
    <xf numFmtId="0" fontId="5" fillId="0" borderId="28" xfId="0" applyFont="1" applyBorder="1" applyAlignment="1" applyProtection="1">
      <alignment horizontal="center" vertical="center"/>
    </xf>
    <xf numFmtId="0" fontId="5" fillId="0" borderId="29" xfId="0" applyFont="1" applyBorder="1" applyAlignment="1" applyProtection="1">
      <alignment horizontal="center" vertical="center"/>
    </xf>
    <xf numFmtId="0" fontId="6" fillId="2" borderId="27" xfId="0" applyFont="1" applyFill="1" applyBorder="1" applyAlignment="1" applyProtection="1">
      <alignment horizontal="center" vertical="center"/>
      <protection locked="0"/>
    </xf>
    <xf numFmtId="0" fontId="5" fillId="0" borderId="28" xfId="0" applyFont="1" applyBorder="1" applyAlignment="1">
      <alignment horizontal="center"/>
    </xf>
    <xf numFmtId="0" fontId="5" fillId="0" borderId="36" xfId="0" applyFont="1" applyBorder="1" applyAlignment="1">
      <alignment horizontal="center"/>
    </xf>
    <xf numFmtId="0" fontId="5" fillId="0" borderId="29" xfId="0" applyFont="1" applyBorder="1" applyAlignment="1">
      <alignment horizontal="center"/>
    </xf>
    <xf numFmtId="0" fontId="0" fillId="2" borderId="37"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35" xfId="0" applyFill="1" applyBorder="1" applyAlignment="1" applyProtection="1">
      <alignment horizontal="center"/>
      <protection locked="0"/>
    </xf>
    <xf numFmtId="0" fontId="8" fillId="0" borderId="0" xfId="0" applyFont="1" applyBorder="1" applyAlignment="1" applyProtection="1">
      <alignment horizontal="center"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34" xfId="0" applyFont="1" applyBorder="1" applyAlignment="1" applyProtection="1">
      <alignment horizontal="center" vertical="center"/>
    </xf>
    <xf numFmtId="0" fontId="6" fillId="0" borderId="21" xfId="0" applyFont="1" applyBorder="1" applyAlignment="1">
      <alignment horizontal="center" wrapText="1"/>
    </xf>
    <xf numFmtId="0" fontId="6" fillId="0" borderId="0" xfId="0" applyFont="1" applyBorder="1" applyAlignment="1">
      <alignment horizontal="center" wrapText="1"/>
    </xf>
    <xf numFmtId="0" fontId="6" fillId="0" borderId="23" xfId="0" applyFont="1" applyBorder="1" applyAlignment="1">
      <alignment horizontal="center" wrapText="1"/>
    </xf>
    <xf numFmtId="0" fontId="6" fillId="0" borderId="33" xfId="0" applyFont="1" applyBorder="1" applyAlignment="1">
      <alignment horizontal="center" wrapText="1"/>
    </xf>
    <xf numFmtId="0" fontId="6" fillId="0" borderId="24" xfId="0" applyFont="1" applyBorder="1" applyAlignment="1">
      <alignment horizontal="center" wrapText="1"/>
    </xf>
    <xf numFmtId="0" fontId="6" fillId="0" borderId="34" xfId="0" applyFont="1" applyBorder="1" applyAlignment="1">
      <alignment horizontal="center" wrapText="1"/>
    </xf>
    <xf numFmtId="0" fontId="5" fillId="0" borderId="4"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8" xfId="0"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6" fillId="0" borderId="16" xfId="0" applyFont="1" applyBorder="1" applyAlignment="1" applyProtection="1">
      <alignment horizontal="left" vertical="center"/>
    </xf>
    <xf numFmtId="0" fontId="6" fillId="0" borderId="20" xfId="0" applyFont="1" applyBorder="1" applyAlignment="1" applyProtection="1">
      <alignment horizontal="left" vertical="center"/>
    </xf>
    <xf numFmtId="164" fontId="6" fillId="0" borderId="20" xfId="0" applyNumberFormat="1" applyFont="1" applyBorder="1" applyAlignment="1" applyProtection="1">
      <alignment horizontal="center" vertical="center"/>
    </xf>
    <xf numFmtId="164" fontId="6" fillId="0" borderId="17" xfId="0" applyNumberFormat="1" applyFont="1" applyBorder="1" applyAlignment="1" applyProtection="1">
      <alignment horizontal="center" vertical="center"/>
    </xf>
    <xf numFmtId="0" fontId="6" fillId="0" borderId="14" xfId="0" applyFont="1" applyBorder="1" applyAlignment="1" applyProtection="1">
      <alignment horizontal="left" vertical="center"/>
    </xf>
    <xf numFmtId="0" fontId="6" fillId="0" borderId="6" xfId="0" applyFont="1" applyBorder="1" applyAlignment="1" applyProtection="1">
      <alignment horizontal="left" vertical="center"/>
    </xf>
    <xf numFmtId="164" fontId="6" fillId="0" borderId="6" xfId="0" applyNumberFormat="1" applyFont="1" applyBorder="1" applyAlignment="1" applyProtection="1">
      <alignment horizontal="center" vertical="center"/>
    </xf>
    <xf numFmtId="164" fontId="6" fillId="0" borderId="7" xfId="0" applyNumberFormat="1" applyFont="1" applyBorder="1" applyAlignment="1" applyProtection="1">
      <alignment horizontal="center" vertical="center"/>
    </xf>
    <xf numFmtId="0" fontId="6" fillId="0" borderId="18" xfId="0" applyFont="1" applyBorder="1" applyAlignment="1" applyProtection="1">
      <alignment horizontal="center" vertical="center"/>
    </xf>
    <xf numFmtId="0" fontId="6" fillId="0" borderId="25" xfId="0" applyFont="1" applyBorder="1" applyAlignment="1" applyProtection="1">
      <alignment horizontal="center" vertical="center"/>
    </xf>
    <xf numFmtId="0" fontId="6" fillId="0" borderId="4" xfId="0" applyFont="1" applyBorder="1" applyAlignment="1" applyProtection="1">
      <alignment horizontal="center" vertical="center"/>
    </xf>
    <xf numFmtId="0" fontId="6" fillId="0" borderId="5" xfId="0" applyFont="1" applyBorder="1" applyAlignment="1" applyProtection="1">
      <alignment horizontal="center" vertical="center"/>
    </xf>
    <xf numFmtId="0" fontId="6" fillId="0" borderId="40" xfId="0" applyFont="1" applyBorder="1" applyAlignment="1">
      <alignment horizontal="left" vertical="center"/>
    </xf>
    <xf numFmtId="0" fontId="6" fillId="0" borderId="41" xfId="0" applyFont="1" applyBorder="1" applyAlignment="1">
      <alignment horizontal="left" vertical="center"/>
    </xf>
    <xf numFmtId="0" fontId="6" fillId="0" borderId="42" xfId="0" applyFont="1" applyBorder="1" applyAlignment="1">
      <alignment horizontal="left" vertical="center"/>
    </xf>
    <xf numFmtId="164" fontId="6" fillId="0" borderId="43" xfId="0" applyNumberFormat="1" applyFont="1" applyBorder="1" applyAlignment="1" applyProtection="1">
      <alignment horizontal="center" vertical="center"/>
    </xf>
    <xf numFmtId="164" fontId="6" fillId="0" borderId="44" xfId="0" applyNumberFormat="1" applyFont="1" applyBorder="1" applyAlignment="1" applyProtection="1">
      <alignment horizontal="center" vertical="center"/>
    </xf>
    <xf numFmtId="0" fontId="6" fillId="2" borderId="28" xfId="0" applyFont="1" applyFill="1" applyBorder="1" applyAlignment="1" applyProtection="1">
      <alignment horizontal="center" vertical="center"/>
      <protection locked="0"/>
    </xf>
    <xf numFmtId="0" fontId="6" fillId="2" borderId="29" xfId="0" applyFont="1" applyFill="1" applyBorder="1" applyAlignment="1" applyProtection="1">
      <alignment horizontal="center" vertical="center"/>
      <protection locked="0"/>
    </xf>
    <xf numFmtId="0" fontId="5" fillId="0" borderId="1" xfId="0" applyFont="1" applyBorder="1" applyAlignment="1" applyProtection="1">
      <alignment horizontal="center" vertical="center"/>
    </xf>
    <xf numFmtId="0" fontId="5" fillId="0" borderId="2" xfId="0" applyFont="1" applyBorder="1" applyAlignment="1" applyProtection="1">
      <alignment horizontal="center" vertical="center"/>
    </xf>
    <xf numFmtId="0" fontId="5" fillId="0" borderId="3" xfId="0" applyFont="1" applyBorder="1" applyAlignment="1" applyProtection="1">
      <alignment horizontal="center" vertical="center"/>
    </xf>
    <xf numFmtId="3" fontId="6" fillId="0" borderId="20" xfId="1" applyNumberFormat="1" applyFont="1" applyBorder="1" applyAlignment="1" applyProtection="1">
      <alignment horizontal="center" vertical="center"/>
    </xf>
    <xf numFmtId="0" fontId="6" fillId="0" borderId="17" xfId="1" applyNumberFormat="1" applyFont="1" applyBorder="1" applyAlignment="1" applyProtection="1">
      <alignment horizontal="center" vertical="center"/>
    </xf>
    <xf numFmtId="0" fontId="6" fillId="0" borderId="18" xfId="0" applyFont="1" applyFill="1" applyBorder="1" applyAlignment="1" applyProtection="1">
      <alignment horizontal="center" vertical="center"/>
    </xf>
    <xf numFmtId="0" fontId="6" fillId="0" borderId="25"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6" fillId="2" borderId="26" xfId="0" applyFont="1" applyFill="1" applyBorder="1" applyAlignment="1" applyProtection="1">
      <alignment horizontal="center" vertical="center"/>
      <protection locked="0"/>
    </xf>
    <xf numFmtId="0" fontId="6" fillId="2" borderId="38" xfId="0" applyFont="1" applyFill="1" applyBorder="1" applyAlignment="1" applyProtection="1">
      <alignment horizontal="center" vertical="center"/>
      <protection locked="0"/>
    </xf>
    <xf numFmtId="0" fontId="6" fillId="2" borderId="39" xfId="0" applyFont="1" applyFill="1" applyBorder="1" applyAlignment="1" applyProtection="1">
      <alignment horizontal="center" vertical="center"/>
      <protection locked="0"/>
    </xf>
    <xf numFmtId="0" fontId="6" fillId="2" borderId="37" xfId="0" applyFont="1" applyFill="1" applyBorder="1" applyAlignment="1" applyProtection="1">
      <alignment horizontal="center" vertical="center"/>
      <protection locked="0"/>
    </xf>
    <xf numFmtId="0" fontId="5" fillId="0" borderId="9" xfId="0" applyFont="1" applyBorder="1" applyAlignment="1" applyProtection="1">
      <alignment horizontal="center" vertical="center" wrapText="1"/>
    </xf>
    <xf numFmtId="0" fontId="6" fillId="0" borderId="11" xfId="0" applyFont="1" applyBorder="1" applyAlignment="1" applyProtection="1">
      <alignment horizontal="center" vertical="center" wrapText="1"/>
    </xf>
    <xf numFmtId="0" fontId="5" fillId="0" borderId="8" xfId="0" applyFont="1" applyBorder="1" applyAlignment="1" applyProtection="1">
      <alignment horizontal="center" vertical="center"/>
    </xf>
    <xf numFmtId="0" fontId="5" fillId="0" borderId="33" xfId="0" applyFont="1" applyBorder="1" applyAlignment="1" applyProtection="1">
      <alignment horizontal="center" vertical="center"/>
    </xf>
    <xf numFmtId="0" fontId="5" fillId="0" borderId="34" xfId="0" applyFont="1" applyBorder="1" applyAlignment="1" applyProtection="1">
      <alignment horizontal="center" vertical="center"/>
    </xf>
    <xf numFmtId="0" fontId="9" fillId="0" borderId="21" xfId="0" applyFont="1" applyBorder="1" applyAlignment="1" applyProtection="1">
      <alignment horizontal="center" vertical="center" wrapText="1"/>
    </xf>
    <xf numFmtId="0" fontId="9" fillId="0" borderId="0" xfId="0" applyFont="1" applyBorder="1" applyAlignment="1" applyProtection="1">
      <alignment horizontal="center" vertical="center"/>
    </xf>
    <xf numFmtId="0" fontId="9" fillId="0" borderId="23" xfId="0" applyFont="1" applyBorder="1" applyAlignment="1" applyProtection="1">
      <alignment horizontal="center" vertical="center"/>
    </xf>
    <xf numFmtId="0" fontId="2" fillId="0" borderId="21"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23" xfId="0" applyFont="1" applyBorder="1" applyAlignment="1" applyProtection="1">
      <alignment horizontal="center" vertical="center"/>
    </xf>
    <xf numFmtId="0" fontId="5" fillId="0" borderId="21"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23" xfId="0" applyFont="1" applyBorder="1" applyAlignment="1" applyProtection="1">
      <alignment horizontal="center" vertical="center" wrapText="1"/>
    </xf>
    <xf numFmtId="0" fontId="3" fillId="0" borderId="21"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23" xfId="0" applyFont="1" applyBorder="1" applyAlignment="1" applyProtection="1">
      <alignment horizontal="center" vertical="center"/>
    </xf>
    <xf numFmtId="0" fontId="6" fillId="0" borderId="21"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23" xfId="0" applyFont="1" applyBorder="1" applyAlignment="1" applyProtection="1">
      <alignment horizontal="center" vertical="center"/>
    </xf>
    <xf numFmtId="0" fontId="5" fillId="0" borderId="21" xfId="0" applyFont="1" applyBorder="1" applyAlignment="1" applyProtection="1">
      <alignment horizontal="left" vertical="center"/>
    </xf>
    <xf numFmtId="0" fontId="5" fillId="0" borderId="0" xfId="0" applyFont="1" applyBorder="1" applyAlignment="1" applyProtection="1">
      <alignment horizontal="left" vertical="center"/>
    </xf>
    <xf numFmtId="0" fontId="5" fillId="0" borderId="23" xfId="0" applyFont="1" applyBorder="1" applyAlignment="1" applyProtection="1">
      <alignment horizontal="left" vertical="center"/>
    </xf>
    <xf numFmtId="0" fontId="6" fillId="2" borderId="30" xfId="0" applyFont="1" applyFill="1" applyBorder="1" applyAlignment="1" applyProtection="1">
      <alignment horizontal="center" vertical="center"/>
      <protection locked="0"/>
    </xf>
    <xf numFmtId="0" fontId="5" fillId="0" borderId="31" xfId="0" applyFont="1" applyBorder="1" applyAlignment="1" applyProtection="1">
      <alignment horizontal="center" vertical="center" wrapText="1"/>
    </xf>
    <xf numFmtId="0" fontId="5" fillId="0" borderId="30" xfId="0" applyFont="1" applyBorder="1" applyAlignment="1" applyProtection="1">
      <alignment horizontal="center" vertical="center" wrapText="1"/>
    </xf>
    <xf numFmtId="0" fontId="5" fillId="0" borderId="32" xfId="0" applyFont="1" applyBorder="1" applyAlignment="1" applyProtection="1">
      <alignment horizontal="center" vertical="center"/>
    </xf>
    <xf numFmtId="1" fontId="6" fillId="2" borderId="22" xfId="0" applyNumberFormat="1" applyFont="1" applyFill="1" applyBorder="1" applyAlignment="1" applyProtection="1">
      <alignment horizontal="center" vertical="center"/>
      <protection locked="0"/>
    </xf>
    <xf numFmtId="1" fontId="6" fillId="2" borderId="10" xfId="0" applyNumberFormat="1" applyFont="1" applyFill="1" applyBorder="1" applyAlignment="1" applyProtection="1">
      <alignment horizontal="center" vertical="center"/>
      <protection locked="0"/>
    </xf>
    <xf numFmtId="1" fontId="6" fillId="2" borderId="13" xfId="0" applyNumberFormat="1" applyFont="1" applyFill="1" applyBorder="1" applyAlignment="1" applyProtection="1">
      <alignment horizontal="center" vertical="center"/>
      <protection locked="0"/>
    </xf>
    <xf numFmtId="1" fontId="6" fillId="2" borderId="11" xfId="0" applyNumberFormat="1" applyFont="1" applyFill="1" applyBorder="1" applyAlignment="1" applyProtection="1">
      <alignment horizontal="center" vertical="center"/>
      <protection locked="0"/>
    </xf>
    <xf numFmtId="0" fontId="5" fillId="0" borderId="28" xfId="0" applyFont="1" applyFill="1" applyBorder="1" applyAlignment="1" applyProtection="1">
      <alignment horizontal="center" vertical="center"/>
    </xf>
    <xf numFmtId="0" fontId="5" fillId="0" borderId="36" xfId="0" applyFont="1" applyFill="1" applyBorder="1" applyAlignment="1" applyProtection="1">
      <alignment horizontal="center" vertical="center"/>
    </xf>
    <xf numFmtId="0" fontId="5" fillId="0" borderId="29" xfId="0" applyFont="1" applyFill="1" applyBorder="1" applyAlignment="1" applyProtection="1">
      <alignment horizontal="center" vertical="center"/>
    </xf>
    <xf numFmtId="0" fontId="0" fillId="0" borderId="20" xfId="0" applyBorder="1" applyAlignment="1">
      <alignment horizontal="center" vertical="center"/>
    </xf>
  </cellXfs>
  <cellStyles count="3">
    <cellStyle name="Millares" xfId="1" builtinId="3"/>
    <cellStyle name="Moneda" xfId="2" builtinId="4"/>
    <cellStyle name="Normal" xfId="0" builtinId="0"/>
  </cellStyles>
  <dxfs count="0"/>
  <tableStyles count="0" defaultTableStyle="TableStyleMedium2" defaultPivotStyle="PivotStyleLight16"/>
  <colors>
    <mruColors>
      <color rgb="FF691C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95251</xdr:rowOff>
    </xdr:from>
    <xdr:to>
      <xdr:col>4</xdr:col>
      <xdr:colOff>895350</xdr:colOff>
      <xdr:row>4</xdr:row>
      <xdr:rowOff>361951</xdr:rowOff>
    </xdr:to>
    <xdr:pic>
      <xdr:nvPicPr>
        <xdr:cNvPr id="4" name="Imagen 3">
          <a:extLst>
            <a:ext uri="{FF2B5EF4-FFF2-40B4-BE49-F238E27FC236}">
              <a16:creationId xmlns:a16="http://schemas.microsoft.com/office/drawing/2014/main" id="{D4A88547-6D25-1AEA-EFE8-C00272F108F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177" b="85934"/>
        <a:stretch/>
      </xdr:blipFill>
      <xdr:spPr bwMode="auto">
        <a:xfrm>
          <a:off x="114300" y="95251"/>
          <a:ext cx="6562725" cy="1028700"/>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809625</xdr:colOff>
      <xdr:row>6</xdr:row>
      <xdr:rowOff>114300</xdr:rowOff>
    </xdr:from>
    <xdr:to>
      <xdr:col>4</xdr:col>
      <xdr:colOff>410850</xdr:colOff>
      <xdr:row>6</xdr:row>
      <xdr:rowOff>114301</xdr:rowOff>
    </xdr:to>
    <xdr:cxnSp macro="">
      <xdr:nvCxnSpPr>
        <xdr:cNvPr id="2" name="Conector recto 1">
          <a:extLst>
            <a:ext uri="{FF2B5EF4-FFF2-40B4-BE49-F238E27FC236}">
              <a16:creationId xmlns:a16="http://schemas.microsoft.com/office/drawing/2014/main" id="{C578DDE2-9AB2-4F8B-83EF-5418FBED386F}"/>
            </a:ext>
          </a:extLst>
        </xdr:cNvPr>
        <xdr:cNvCxnSpPr/>
      </xdr:nvCxnSpPr>
      <xdr:spPr>
        <a:xfrm>
          <a:off x="809625" y="685800"/>
          <a:ext cx="5068575" cy="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95249</xdr:colOff>
      <xdr:row>43</xdr:row>
      <xdr:rowOff>1524001</xdr:rowOff>
    </xdr:from>
    <xdr:to>
      <xdr:col>4</xdr:col>
      <xdr:colOff>952499</xdr:colOff>
      <xdr:row>48</xdr:row>
      <xdr:rowOff>179771</xdr:rowOff>
    </xdr:to>
    <xdr:pic>
      <xdr:nvPicPr>
        <xdr:cNvPr id="5" name="Imagen 4">
          <a:extLst>
            <a:ext uri="{FF2B5EF4-FFF2-40B4-BE49-F238E27FC236}">
              <a16:creationId xmlns:a16="http://schemas.microsoft.com/office/drawing/2014/main" id="{31061CBF-9B1B-2622-39C2-EB3882AF7ED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1938"/>
        <a:stretch/>
      </xdr:blipFill>
      <xdr:spPr bwMode="auto">
        <a:xfrm>
          <a:off x="95249" y="11210926"/>
          <a:ext cx="6638925" cy="145612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9"/>
  <sheetViews>
    <sheetView tabSelected="1" topLeftCell="A7" zoomScaleNormal="100" workbookViewId="0">
      <selection activeCell="D18" sqref="D18:D19"/>
    </sheetView>
  </sheetViews>
  <sheetFormatPr baseColWidth="10" defaultColWidth="11.42578125" defaultRowHeight="15"/>
  <cols>
    <col min="1" max="1" width="17.7109375" style="4" customWidth="1"/>
    <col min="2" max="2" width="20" style="4" customWidth="1"/>
    <col min="3" max="3" width="29.28515625" style="4" customWidth="1"/>
    <col min="4" max="4" width="19.7109375" style="4" customWidth="1"/>
    <col min="5" max="5" width="17.5703125" style="4" customWidth="1"/>
    <col min="6" max="16384" width="11.42578125" style="4"/>
  </cols>
  <sheetData>
    <row r="1" spans="1:5">
      <c r="A1" s="7"/>
      <c r="B1" s="8"/>
      <c r="C1" s="8"/>
      <c r="D1" s="8"/>
      <c r="E1" s="9"/>
    </row>
    <row r="2" spans="1:5">
      <c r="A2" s="10"/>
      <c r="B2" s="11"/>
      <c r="C2" s="11"/>
      <c r="D2" s="11"/>
      <c r="E2" s="12"/>
    </row>
    <row r="3" spans="1:5">
      <c r="A3" s="10"/>
      <c r="B3" s="11"/>
      <c r="C3" s="11"/>
      <c r="D3" s="11"/>
      <c r="E3" s="12"/>
    </row>
    <row r="4" spans="1:5">
      <c r="A4" s="10"/>
      <c r="B4" s="11"/>
      <c r="C4" s="11"/>
      <c r="D4" s="11"/>
      <c r="E4" s="12"/>
    </row>
    <row r="5" spans="1:5" ht="36" customHeight="1">
      <c r="A5" s="10"/>
      <c r="B5" s="11"/>
      <c r="C5" s="11"/>
      <c r="D5" s="11"/>
      <c r="E5" s="12"/>
    </row>
    <row r="6" spans="1:5" ht="38.25" customHeight="1">
      <c r="A6" s="106" t="s">
        <v>44</v>
      </c>
      <c r="B6" s="107"/>
      <c r="C6" s="107"/>
      <c r="D6" s="107"/>
      <c r="E6" s="108"/>
    </row>
    <row r="7" spans="1:5" ht="16.5">
      <c r="A7" s="109"/>
      <c r="B7" s="110"/>
      <c r="C7" s="110"/>
      <c r="D7" s="110"/>
      <c r="E7" s="111"/>
    </row>
    <row r="8" spans="1:5">
      <c r="A8" s="121" t="s">
        <v>0</v>
      </c>
      <c r="B8" s="122"/>
      <c r="C8" s="122"/>
      <c r="D8" s="122"/>
      <c r="E8" s="123"/>
    </row>
    <row r="9" spans="1:5" ht="24" customHeight="1">
      <c r="A9" s="112" t="s">
        <v>28</v>
      </c>
      <c r="B9" s="113"/>
      <c r="C9" s="113"/>
      <c r="D9" s="113"/>
      <c r="E9" s="114"/>
    </row>
    <row r="10" spans="1:5" ht="24" customHeight="1">
      <c r="A10" s="112"/>
      <c r="B10" s="113"/>
      <c r="C10" s="113"/>
      <c r="D10" s="113"/>
      <c r="E10" s="114"/>
    </row>
    <row r="11" spans="1:5" ht="7.5" customHeight="1">
      <c r="A11" s="115"/>
      <c r="B11" s="116"/>
      <c r="C11" s="116"/>
      <c r="D11" s="116"/>
      <c r="E11" s="117"/>
    </row>
    <row r="12" spans="1:5">
      <c r="A12" s="37" t="s">
        <v>1</v>
      </c>
      <c r="B12" s="38"/>
      <c r="C12" s="38"/>
      <c r="D12" s="38"/>
      <c r="E12" s="39"/>
    </row>
    <row r="13" spans="1:5" ht="6" customHeight="1" thickBot="1">
      <c r="A13" s="118"/>
      <c r="B13" s="119"/>
      <c r="C13" s="119"/>
      <c r="D13" s="119"/>
      <c r="E13" s="120"/>
    </row>
    <row r="14" spans="1:5" ht="15.75" thickBot="1">
      <c r="A14" s="46" t="s">
        <v>37</v>
      </c>
      <c r="B14" s="47"/>
      <c r="C14" s="49" t="s">
        <v>2</v>
      </c>
      <c r="D14" s="50"/>
      <c r="E14" s="51"/>
    </row>
    <row r="15" spans="1:5" ht="15.75" thickBot="1">
      <c r="A15" s="48"/>
      <c r="B15" s="48"/>
      <c r="C15" s="52"/>
      <c r="D15" s="53"/>
      <c r="E15" s="54"/>
    </row>
    <row r="16" spans="1:5" ht="15.75" thickBot="1">
      <c r="A16" s="127" t="s">
        <v>34</v>
      </c>
      <c r="B16" s="127"/>
      <c r="C16" s="21" t="s">
        <v>43</v>
      </c>
      <c r="D16" s="37" t="s">
        <v>31</v>
      </c>
      <c r="E16" s="39"/>
    </row>
    <row r="17" spans="1:5" ht="21.75" customHeight="1" thickBot="1">
      <c r="A17" s="124"/>
      <c r="B17" s="124"/>
      <c r="C17" s="20"/>
      <c r="D17" s="21" t="s">
        <v>29</v>
      </c>
      <c r="E17" s="21" t="s">
        <v>30</v>
      </c>
    </row>
    <row r="18" spans="1:5" ht="15.75" thickBot="1">
      <c r="A18" s="21" t="s">
        <v>32</v>
      </c>
      <c r="B18" s="87"/>
      <c r="C18" s="88"/>
      <c r="D18" s="128">
        <v>7</v>
      </c>
      <c r="E18" s="130">
        <v>2026</v>
      </c>
    </row>
    <row r="19" spans="1:5" ht="15.75" thickBot="1">
      <c r="A19" s="132" t="s">
        <v>3</v>
      </c>
      <c r="B19" s="133"/>
      <c r="C19" s="134"/>
      <c r="D19" s="129"/>
      <c r="E19" s="131"/>
    </row>
    <row r="20" spans="1:5" ht="15.75" thickBot="1">
      <c r="A20" s="46" t="s">
        <v>4</v>
      </c>
      <c r="B20" s="47"/>
      <c r="C20" s="21" t="s">
        <v>5</v>
      </c>
      <c r="D20" s="21" t="s">
        <v>6</v>
      </c>
      <c r="E20" s="21" t="s">
        <v>7</v>
      </c>
    </row>
    <row r="21" spans="1:5" ht="15.75" thickBot="1">
      <c r="A21" s="97"/>
      <c r="B21" s="98"/>
      <c r="C21" s="23"/>
      <c r="D21" s="22"/>
      <c r="E21" s="22"/>
    </row>
    <row r="22" spans="1:5" ht="15.75" thickBot="1">
      <c r="A22" s="46" t="s">
        <v>8</v>
      </c>
      <c r="B22" s="47"/>
      <c r="C22" s="21" t="s">
        <v>9</v>
      </c>
      <c r="D22" s="21" t="s">
        <v>10</v>
      </c>
      <c r="E22" s="21" t="s">
        <v>11</v>
      </c>
    </row>
    <row r="23" spans="1:5" ht="15.75" thickBot="1">
      <c r="A23" s="99"/>
      <c r="B23" s="100"/>
      <c r="C23" s="24" t="s">
        <v>12</v>
      </c>
      <c r="D23" s="23" t="s">
        <v>12</v>
      </c>
      <c r="E23" s="22" t="s">
        <v>13</v>
      </c>
    </row>
    <row r="24" spans="1:5" ht="27" customHeight="1" thickBot="1">
      <c r="A24" s="101" t="s">
        <v>45</v>
      </c>
      <c r="B24" s="26" t="s">
        <v>49</v>
      </c>
      <c r="C24" s="30">
        <f>B26+C26</f>
        <v>210</v>
      </c>
      <c r="D24" s="125" t="s">
        <v>46</v>
      </c>
      <c r="E24" s="125" t="s">
        <v>50</v>
      </c>
    </row>
    <row r="25" spans="1:5" ht="28.5" customHeight="1" thickBot="1">
      <c r="A25" s="102"/>
      <c r="B25" s="25" t="s">
        <v>47</v>
      </c>
      <c r="C25" s="25" t="s">
        <v>48</v>
      </c>
      <c r="D25" s="126"/>
      <c r="E25" s="126"/>
    </row>
    <row r="26" spans="1:5" ht="15.75" thickBot="1">
      <c r="A26" s="6">
        <v>20</v>
      </c>
      <c r="B26" s="19">
        <v>100</v>
      </c>
      <c r="C26" s="19">
        <v>110</v>
      </c>
      <c r="D26" s="28">
        <f>A26+C24</f>
        <v>230</v>
      </c>
      <c r="E26" s="27">
        <v>31</v>
      </c>
    </row>
    <row r="27" spans="1:5" s="5" customFormat="1" ht="8.25" customHeight="1" thickBot="1">
      <c r="A27" s="94"/>
      <c r="B27" s="95"/>
      <c r="C27" s="95"/>
      <c r="D27" s="95"/>
      <c r="E27" s="96"/>
    </row>
    <row r="28" spans="1:5">
      <c r="A28" s="89" t="s">
        <v>42</v>
      </c>
      <c r="B28" s="90"/>
      <c r="C28" s="90"/>
      <c r="D28" s="90"/>
      <c r="E28" s="91"/>
    </row>
    <row r="29" spans="1:5">
      <c r="A29" s="70" t="s">
        <v>14</v>
      </c>
      <c r="B29" s="71"/>
      <c r="C29" s="71"/>
      <c r="D29" s="92">
        <f>A26</f>
        <v>20</v>
      </c>
      <c r="E29" s="93"/>
    </row>
    <row r="30" spans="1:5">
      <c r="A30" s="70" t="s">
        <v>56</v>
      </c>
      <c r="B30" s="71"/>
      <c r="C30" s="71"/>
      <c r="D30" s="72">
        <f>Trabajo!H7*0.2</f>
        <v>23.462000000000003</v>
      </c>
      <c r="E30" s="73"/>
    </row>
    <row r="31" spans="1:5">
      <c r="A31" s="70" t="s">
        <v>15</v>
      </c>
      <c r="B31" s="71"/>
      <c r="C31" s="71"/>
      <c r="D31" s="72">
        <f ca="1">IF(Trabajo!I5="CORRECTO",D29*D30,"VERSION DE FORMATO INCORRECTO")</f>
        <v>469.24000000000007</v>
      </c>
      <c r="E31" s="73"/>
    </row>
    <row r="32" spans="1:5">
      <c r="A32" s="70" t="s">
        <v>16</v>
      </c>
      <c r="B32" s="71"/>
      <c r="C32" s="71"/>
      <c r="D32" s="72">
        <f ca="1">IF(Trabajo!G3="SI COBRO",(Formato!D31*Trabajo!C5)-Formato!D31,0)</f>
        <v>0</v>
      </c>
      <c r="E32" s="73"/>
    </row>
    <row r="33" spans="1:5">
      <c r="A33" s="70" t="s">
        <v>17</v>
      </c>
      <c r="B33" s="71"/>
      <c r="C33" s="71"/>
      <c r="D33" s="72">
        <f ca="1">IF(Trabajo!G3="SI COBRO",(Formato!D31+Formato!D32)*(Trabajo!D5/100),0)</f>
        <v>0</v>
      </c>
      <c r="E33" s="73"/>
    </row>
    <row r="34" spans="1:5">
      <c r="A34" s="82" t="s">
        <v>51</v>
      </c>
      <c r="B34" s="83"/>
      <c r="C34" s="84"/>
      <c r="D34" s="85">
        <f ca="1">IF(MONTH(TODAY())&gt;=15,IF(Trabajo!G3="SI COBRO",(Formato!D31+Formato!D32)*(Trabajo!D5/100)*-1,0),0)</f>
        <v>0</v>
      </c>
      <c r="E34" s="86"/>
    </row>
    <row r="35" spans="1:5" ht="15.75" thickBot="1">
      <c r="A35" s="74" t="s">
        <v>18</v>
      </c>
      <c r="B35" s="75"/>
      <c r="C35" s="75"/>
      <c r="D35" s="76">
        <f ca="1">SUM(D31:E34)</f>
        <v>469.24000000000007</v>
      </c>
      <c r="E35" s="77"/>
    </row>
    <row r="36" spans="1:5" ht="7.5" customHeight="1" thickBot="1">
      <c r="A36" s="78"/>
      <c r="B36" s="79"/>
      <c r="C36" s="79"/>
      <c r="D36" s="80"/>
      <c r="E36" s="81"/>
    </row>
    <row r="37" spans="1:5" ht="34.5" customHeight="1">
      <c r="A37" s="31"/>
      <c r="B37" s="32"/>
      <c r="C37" s="33"/>
      <c r="D37" s="103"/>
      <c r="E37" s="66"/>
    </row>
    <row r="38" spans="1:5" ht="30.75" customHeight="1" thickBot="1">
      <c r="A38" s="34"/>
      <c r="B38" s="35"/>
      <c r="C38" s="36"/>
      <c r="D38" s="104"/>
      <c r="E38" s="105"/>
    </row>
    <row r="39" spans="1:5">
      <c r="A39" s="67" t="s">
        <v>41</v>
      </c>
      <c r="B39" s="68"/>
      <c r="C39" s="69"/>
      <c r="D39" s="65" t="s">
        <v>40</v>
      </c>
      <c r="E39" s="66"/>
    </row>
    <row r="40" spans="1:5" ht="21" customHeight="1">
      <c r="A40" s="59" t="s">
        <v>39</v>
      </c>
      <c r="B40" s="60"/>
      <c r="C40" s="61"/>
      <c r="D40" s="55" t="s">
        <v>55</v>
      </c>
      <c r="E40" s="56"/>
    </row>
    <row r="41" spans="1:5" ht="24" customHeight="1" thickBot="1">
      <c r="A41" s="62"/>
      <c r="B41" s="63"/>
      <c r="C41" s="64"/>
      <c r="D41" s="57" t="s">
        <v>38</v>
      </c>
      <c r="E41" s="58"/>
    </row>
    <row r="42" spans="1:5">
      <c r="A42" s="37" t="str">
        <f ca="1">CONCATENATE("COZUMEL, QUINTANA  ROO, A ",DAY(TODAY())," DE ", UPPER(TEXT(TODAY(),"MMMM"))," DE ",YEAR(TODAY()))</f>
        <v>COZUMEL, QUINTANA  ROO, A 3 DE AGOSTO DE 2026</v>
      </c>
      <c r="B42" s="38"/>
      <c r="C42" s="38"/>
      <c r="D42" s="38"/>
      <c r="E42" s="39"/>
    </row>
    <row r="43" spans="1:5">
      <c r="A43" s="40"/>
      <c r="B43" s="41"/>
      <c r="C43" s="41"/>
      <c r="D43" s="41"/>
      <c r="E43" s="42"/>
    </row>
    <row r="44" spans="1:5" ht="121.5" customHeight="1">
      <c r="A44" s="43" t="s">
        <v>33</v>
      </c>
      <c r="B44" s="44"/>
      <c r="C44" s="44"/>
      <c r="D44" s="44"/>
      <c r="E44" s="45"/>
    </row>
    <row r="45" spans="1:5">
      <c r="A45" s="13"/>
      <c r="B45" s="14"/>
      <c r="C45" s="14"/>
      <c r="D45" s="14"/>
      <c r="E45" s="15"/>
    </row>
    <row r="46" spans="1:5">
      <c r="A46" s="13"/>
      <c r="B46" s="14"/>
      <c r="C46" s="14"/>
      <c r="D46" s="14"/>
      <c r="E46" s="15"/>
    </row>
    <row r="47" spans="1:5" ht="34.5" customHeight="1">
      <c r="A47" s="13"/>
      <c r="B47" s="14"/>
      <c r="C47" s="14"/>
      <c r="D47" s="14"/>
      <c r="E47" s="15"/>
    </row>
    <row r="48" spans="1:5" ht="34.5" customHeight="1">
      <c r="A48" s="13"/>
      <c r="B48" s="14"/>
      <c r="C48" s="14"/>
      <c r="D48" s="14"/>
      <c r="E48" s="15"/>
    </row>
    <row r="49" spans="1:5" ht="15.75" thickBot="1">
      <c r="A49" s="16"/>
      <c r="B49" s="17"/>
      <c r="C49" s="17"/>
      <c r="D49" s="17"/>
      <c r="E49" s="18"/>
    </row>
  </sheetData>
  <sheetProtection algorithmName="SHA-512" hashValue="GCoXuWPZCawwM6neyzVMibaKIGizrE5Kq9IzbiID81efmlTkjBuRgweFwypLyUeGbR+ctv4uyB7HTo3R2orjTQ==" saltValue="mDnD7GxaZm5EjKM2SD0mBA==" spinCount="100000" sheet="1" objects="1" scenarios="1"/>
  <dataConsolidate/>
  <mergeCells count="51">
    <mergeCell ref="D37:E38"/>
    <mergeCell ref="A6:E6"/>
    <mergeCell ref="A7:E7"/>
    <mergeCell ref="A9:E10"/>
    <mergeCell ref="A12:E12"/>
    <mergeCell ref="A11:E11"/>
    <mergeCell ref="A13:E13"/>
    <mergeCell ref="A8:E8"/>
    <mergeCell ref="A17:B17"/>
    <mergeCell ref="D16:E16"/>
    <mergeCell ref="D24:D25"/>
    <mergeCell ref="E24:E25"/>
    <mergeCell ref="A16:B16"/>
    <mergeCell ref="D18:D19"/>
    <mergeCell ref="E18:E19"/>
    <mergeCell ref="A19:C19"/>
    <mergeCell ref="B18:C18"/>
    <mergeCell ref="A28:E28"/>
    <mergeCell ref="A29:C29"/>
    <mergeCell ref="D29:E29"/>
    <mergeCell ref="A27:E27"/>
    <mergeCell ref="A20:B20"/>
    <mergeCell ref="A21:B21"/>
    <mergeCell ref="A22:B22"/>
    <mergeCell ref="A23:B23"/>
    <mergeCell ref="A24:A25"/>
    <mergeCell ref="A36:E36"/>
    <mergeCell ref="A30:C30"/>
    <mergeCell ref="D30:E30"/>
    <mergeCell ref="A31:C31"/>
    <mergeCell ref="D31:E31"/>
    <mergeCell ref="A32:C32"/>
    <mergeCell ref="D32:E32"/>
    <mergeCell ref="A34:C34"/>
    <mergeCell ref="D34:E34"/>
    <mergeCell ref="A37:C38"/>
    <mergeCell ref="A42:E43"/>
    <mergeCell ref="A44:E44"/>
    <mergeCell ref="A14:B14"/>
    <mergeCell ref="A15:B15"/>
    <mergeCell ref="C14:E14"/>
    <mergeCell ref="C15:E15"/>
    <mergeCell ref="D40:E40"/>
    <mergeCell ref="D41:E41"/>
    <mergeCell ref="A40:C41"/>
    <mergeCell ref="D39:E39"/>
    <mergeCell ref="A39:C39"/>
    <mergeCell ref="A33:C33"/>
    <mergeCell ref="D33:E33"/>
    <mergeCell ref="A35:C35"/>
    <mergeCell ref="D35:E35"/>
  </mergeCells>
  <printOptions horizontalCentered="1" verticalCentered="1"/>
  <pageMargins left="3.937007874015748E-2" right="3.937007874015748E-2" top="0.35433070866141736" bottom="0.35433070866141736" header="0.31496062992125984" footer="0.31496062992125984"/>
  <pageSetup scale="76" orientation="portrait" r:id="rId1"/>
  <headerFooter>
    <oddFooter>&amp;F</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ListaMes" xr:uid="{00000000-0002-0000-0000-000000000000}">
          <x14:formula1>
            <xm:f>Trabajo!$B$7:$B$18</xm:f>
          </x14:formula1>
          <xm:sqref>D18:D19</xm:sqref>
        </x14:dataValidation>
        <x14:dataValidation type="list" allowBlank="1" showInputMessage="1" showErrorMessage="1" promptTitle="ListaAños" xr:uid="{00000000-0002-0000-0000-000001000000}">
          <x14:formula1>
            <xm:f>Trabajo!$C$7:$C$15</xm:f>
          </x14:formula1>
          <xm:sqref>E18:E19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18"/>
  <sheetViews>
    <sheetView workbookViewId="0">
      <selection activeCell="D25" sqref="D25"/>
    </sheetView>
  </sheetViews>
  <sheetFormatPr baseColWidth="10" defaultRowHeight="15"/>
  <cols>
    <col min="1" max="1" width="5" bestFit="1" customWidth="1"/>
    <col min="2" max="2" width="8.140625" bestFit="1" customWidth="1"/>
    <col min="3" max="3" width="11" bestFit="1" customWidth="1"/>
    <col min="4" max="4" width="12.5703125" bestFit="1" customWidth="1"/>
    <col min="5" max="5" width="5.7109375" bestFit="1" customWidth="1"/>
    <col min="6" max="6" width="5" bestFit="1" customWidth="1"/>
    <col min="9" max="9" width="14.85546875" customWidth="1"/>
  </cols>
  <sheetData>
    <row r="2" spans="1:9">
      <c r="B2" s="1" t="s">
        <v>19</v>
      </c>
      <c r="C2" s="1" t="s">
        <v>20</v>
      </c>
      <c r="D2" s="1" t="s">
        <v>21</v>
      </c>
      <c r="E2" s="1" t="s">
        <v>27</v>
      </c>
      <c r="F2" s="1"/>
      <c r="G2" s="1" t="s">
        <v>22</v>
      </c>
    </row>
    <row r="3" spans="1:9">
      <c r="A3">
        <f ca="1">YEAR(TODAY())</f>
        <v>2026</v>
      </c>
      <c r="B3" s="1" t="str">
        <f>CONCATENATE(IF(Formato!D18=12,Formato!E18+1,Formato!E18),IF(Formato!D18=12,1,Formato!D18+1))</f>
        <v>20268</v>
      </c>
      <c r="C3" s="1">
        <f>VLOOKUP(B3,INPC!A1:E98,5,0)</f>
        <v>0</v>
      </c>
      <c r="D3" s="1">
        <f>VLOOKUP(B3,INPC!A1:E98,4,0)</f>
        <v>1.47</v>
      </c>
      <c r="E3" s="1">
        <f>MATCH(B3,INPC!$A$1:$A$98,0)+1</f>
        <v>93</v>
      </c>
      <c r="F3" s="1">
        <f>VLOOKUP(B3,INPC!A1:E98,4,0)</f>
        <v>1.47</v>
      </c>
      <c r="G3" s="135" t="str">
        <f ca="1">IF(Formato!E18=A3,IF(Formato!D18=A4,"NO COBRO",IF(Formato!D18=A4-1,IF(DAY(TODAY())&lt;=18,"NO COBRO","SI COBRO"),"SI COBRO")),IF(Formato!D18=12,IF(A4=1,IF(DAY(TODAY())&lt;=18,"NO COBRO","SI COBRO"),"SI COBRO"),"SI COBRO"))</f>
        <v>NO COBRO</v>
      </c>
    </row>
    <row r="4" spans="1:9">
      <c r="A4">
        <f ca="1">MONTH(TODAY())</f>
        <v>8</v>
      </c>
      <c r="B4" s="1" t="str">
        <f ca="1">CONCATENATE(YEAR(TODAY()),MONTH(TODAY()))</f>
        <v>20268</v>
      </c>
      <c r="C4" s="1">
        <f ca="1">IF(VLOOKUP(B4,INPC!A2:E98,5,0)=0,VLOOKUP(CONCATENATE(IF(MONTH(TODAY())=1,YEAR(TODAY())-1,YEAR(TODAY())),IF(MONTH(TODAY())=1,12,MONTH(TODAY())-1)),INPC!A2:E98,5,0),VLOOKUP(B4,INPC!A2:E98,5,0))</f>
        <v>145.131</v>
      </c>
      <c r="D4" s="1">
        <f ca="1">VLOOKUP(B4,INPC!A2:E98,4,0)</f>
        <v>1.47</v>
      </c>
      <c r="E4" s="1">
        <f ca="1">MATCH(B4,INPC!$A$1:$A$98,0)+1</f>
        <v>93</v>
      </c>
      <c r="F4" s="1">
        <f ca="1">VLOOKUP(B4,INPC!A1:E98,4,0)</f>
        <v>1.47</v>
      </c>
      <c r="G4" s="135"/>
      <c r="I4" t="str">
        <f ca="1">IF(Formato!E18=A3,IF(Formato!D18&lt;=A4-1,IF(DAY(TODAY())&lt;=15,"NO COBRO","SI COBRO"),"NO COBRO"),IF(Formato!D18=12,IF(A4=1,IF(DAY(TODAY())&lt;=15,"NO COBRO","SI COBRO"),"SI COBRO"),"SI COBRO"))</f>
        <v>NO COBRO</v>
      </c>
    </row>
    <row r="5" spans="1:9" ht="15.75" customHeight="1">
      <c r="B5" s="1"/>
      <c r="C5" s="1" t="e">
        <f ca="1">IF((C4/C3)&lt;1,1,C4/C3)</f>
        <v>#DIV/0!</v>
      </c>
      <c r="D5" s="1">
        <f ca="1">SUM(INDIRECT("INPC!D"&amp;E3&amp;":D"&amp;E4))</f>
        <v>1.47</v>
      </c>
      <c r="E5" s="1"/>
      <c r="F5" s="3"/>
      <c r="G5" s="2"/>
      <c r="H5" t="s">
        <v>52</v>
      </c>
      <c r="I5" t="str">
        <f ca="1">IFERROR(IF(FIND(CONCATENATE("v",YEAR(TODAY()),TEXT(MONTH(TODAY()),"00")),CELL("nombrearchivo"),1),IF(DAY(TODAY())&lt;=18,IFERROR(IF(FIND("_1",CELL("nombrearchivo"),1),"CORRECTO"),"INCORRECTO"),IF(DAY(TODAY())&gt;=19,IFERROR(IF(FIND("_2",CELL("nombrearchivo"),1),"CORRECTO"),"INCORRECTO"),"INCORRECTO2"))),"INCORRECTO")</f>
        <v>CORRECTO</v>
      </c>
    </row>
    <row r="6" spans="1:9">
      <c r="H6" t="s">
        <v>53</v>
      </c>
      <c r="I6" t="str">
        <f ca="1">IFERROR(IF(FIND(CONCATENATE("v",YEAR(TODAY()),TEXT(MONTH(TODAY()),"00")),CELL("nombrearchivo"),1),IF(DAY(TODAY())&lt;=10,IFERROR(IF(FIND("_1",CELL("nombrearchivo"),1),"CORRECTO"),"INCORRECTO"),IF(DAY(TODAY())&lt;=17,IFERROR(IF(FIND("_2",CELL("nombrearchivo"),1),"CORRECTO"),"INCORRECTO"),IF(DAY(TODAY())&gt;=18,IFERROR(IF(FIND("_3",CELL("nombrearchivo"),1),"CORRECTO"),"INCORRECTO"),"INCORRECTO2")))),"INCORRECTO")</f>
        <v>CORRECTO</v>
      </c>
    </row>
    <row r="7" spans="1:9">
      <c r="B7">
        <v>1</v>
      </c>
      <c r="C7">
        <v>2019</v>
      </c>
      <c r="D7" t="s">
        <v>35</v>
      </c>
      <c r="G7" t="str">
        <f>CONCATENATE(IF(Formato!D18=12,Formato!E18+1,Formato!E18),IF(Formato!D18=12,1,Formato!D18+1))</f>
        <v>20268</v>
      </c>
      <c r="H7">
        <f>VLOOKUP(G7,INPC!A1:G98,7,0)</f>
        <v>117.31</v>
      </c>
    </row>
    <row r="8" spans="1:9">
      <c r="B8">
        <v>2</v>
      </c>
      <c r="C8">
        <v>2020</v>
      </c>
      <c r="D8" t="s">
        <v>36</v>
      </c>
    </row>
    <row r="9" spans="1:9">
      <c r="B9">
        <v>3</v>
      </c>
      <c r="C9">
        <v>2021</v>
      </c>
    </row>
    <row r="10" spans="1:9">
      <c r="B10">
        <v>4</v>
      </c>
      <c r="C10">
        <v>2022</v>
      </c>
    </row>
    <row r="11" spans="1:9">
      <c r="B11">
        <v>5</v>
      </c>
      <c r="C11">
        <v>2023</v>
      </c>
    </row>
    <row r="12" spans="1:9">
      <c r="B12">
        <v>6</v>
      </c>
      <c r="C12">
        <v>2024</v>
      </c>
    </row>
    <row r="13" spans="1:9">
      <c r="B13">
        <v>7</v>
      </c>
      <c r="C13">
        <v>2025</v>
      </c>
    </row>
    <row r="14" spans="1:9">
      <c r="B14">
        <v>8</v>
      </c>
      <c r="C14">
        <v>2026</v>
      </c>
    </row>
    <row r="15" spans="1:9">
      <c r="B15">
        <v>9</v>
      </c>
    </row>
    <row r="16" spans="1:9">
      <c r="B16">
        <v>10</v>
      </c>
    </row>
    <row r="17" spans="2:2">
      <c r="B17">
        <v>11</v>
      </c>
    </row>
    <row r="18" spans="2:2">
      <c r="B18">
        <v>12</v>
      </c>
    </row>
  </sheetData>
  <mergeCells count="1">
    <mergeCell ref="G3:G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7"/>
  <sheetViews>
    <sheetView workbookViewId="0">
      <pane ySplit="1" topLeftCell="A65" activePane="bottomLeft" state="frozen"/>
      <selection pane="bottomLeft" activeCell="J82" sqref="J82"/>
    </sheetView>
  </sheetViews>
  <sheetFormatPr baseColWidth="10" defaultRowHeight="15"/>
  <cols>
    <col min="1" max="1" width="11.85546875" bestFit="1" customWidth="1"/>
    <col min="2" max="2" width="12.85546875" customWidth="1"/>
    <col min="3" max="3" width="12.42578125" customWidth="1"/>
    <col min="4" max="4" width="11.7109375" bestFit="1" customWidth="1"/>
    <col min="5" max="5" width="9" bestFit="1" customWidth="1"/>
    <col min="7" max="7" width="10" bestFit="1" customWidth="1"/>
  </cols>
  <sheetData>
    <row r="1" spans="1:7">
      <c r="B1" t="s">
        <v>23</v>
      </c>
      <c r="C1" t="s">
        <v>24</v>
      </c>
      <c r="D1" t="s">
        <v>25</v>
      </c>
      <c r="E1" t="s">
        <v>26</v>
      </c>
      <c r="G1" t="s">
        <v>54</v>
      </c>
    </row>
    <row r="2" spans="1:7">
      <c r="A2" t="str">
        <f>CONCATENATE(B3,C3)</f>
        <v>20192</v>
      </c>
      <c r="B2">
        <v>2019</v>
      </c>
      <c r="C2">
        <v>1</v>
      </c>
      <c r="D2">
        <v>1.47</v>
      </c>
      <c r="E2" s="29">
        <v>103.108</v>
      </c>
      <c r="G2">
        <v>84.49</v>
      </c>
    </row>
    <row r="3" spans="1:7">
      <c r="A3" t="str">
        <f t="shared" ref="A3:A66" si="0">CONCATENATE(B4,C4)</f>
        <v>20193</v>
      </c>
      <c r="B3">
        <v>2019</v>
      </c>
      <c r="C3">
        <v>2</v>
      </c>
      <c r="D3">
        <v>1.47</v>
      </c>
      <c r="E3" s="29">
        <v>103.07899999999999</v>
      </c>
      <c r="G3">
        <v>84.49</v>
      </c>
    </row>
    <row r="4" spans="1:7">
      <c r="A4" t="str">
        <f t="shared" si="0"/>
        <v>20194</v>
      </c>
      <c r="B4">
        <v>2019</v>
      </c>
      <c r="C4">
        <v>3</v>
      </c>
      <c r="D4">
        <v>1.47</v>
      </c>
      <c r="E4" s="29">
        <v>103.476</v>
      </c>
      <c r="G4">
        <v>84.49</v>
      </c>
    </row>
    <row r="5" spans="1:7">
      <c r="A5" t="str">
        <f t="shared" si="0"/>
        <v>20195</v>
      </c>
      <c r="B5">
        <v>2019</v>
      </c>
      <c r="C5">
        <v>4</v>
      </c>
      <c r="D5">
        <v>1.47</v>
      </c>
      <c r="E5" s="29">
        <v>103.53100000000001</v>
      </c>
      <c r="G5">
        <v>84.49</v>
      </c>
    </row>
    <row r="6" spans="1:7">
      <c r="A6" t="str">
        <f t="shared" si="0"/>
        <v>20196</v>
      </c>
      <c r="B6">
        <v>2019</v>
      </c>
      <c r="C6">
        <v>5</v>
      </c>
      <c r="D6">
        <v>1.47</v>
      </c>
      <c r="E6" s="29">
        <v>103.53100000000001</v>
      </c>
      <c r="G6">
        <v>84.49</v>
      </c>
    </row>
    <row r="7" spans="1:7">
      <c r="A7" t="str">
        <f t="shared" si="0"/>
        <v>20197</v>
      </c>
      <c r="B7">
        <v>2019</v>
      </c>
      <c r="C7">
        <v>6</v>
      </c>
      <c r="D7">
        <v>1.47</v>
      </c>
      <c r="E7" s="29">
        <v>103.53100000000001</v>
      </c>
      <c r="G7">
        <v>84.49</v>
      </c>
    </row>
    <row r="8" spans="1:7">
      <c r="A8" t="str">
        <f t="shared" si="0"/>
        <v>20198</v>
      </c>
      <c r="B8">
        <v>2019</v>
      </c>
      <c r="C8">
        <v>7</v>
      </c>
      <c r="D8">
        <v>1.47</v>
      </c>
      <c r="E8" s="29">
        <v>103.687</v>
      </c>
      <c r="G8">
        <v>84.49</v>
      </c>
    </row>
    <row r="9" spans="1:7">
      <c r="A9" t="str">
        <f t="shared" si="0"/>
        <v>20199</v>
      </c>
      <c r="B9">
        <v>2019</v>
      </c>
      <c r="C9">
        <v>8</v>
      </c>
      <c r="D9">
        <v>1.47</v>
      </c>
      <c r="E9" s="29">
        <v>103.687</v>
      </c>
      <c r="G9">
        <v>84.49</v>
      </c>
    </row>
    <row r="10" spans="1:7">
      <c r="A10" t="str">
        <f t="shared" si="0"/>
        <v>201910</v>
      </c>
      <c r="B10">
        <v>2019</v>
      </c>
      <c r="C10">
        <v>9</v>
      </c>
      <c r="D10">
        <v>1.47</v>
      </c>
      <c r="E10" s="29">
        <v>103.94199999999999</v>
      </c>
      <c r="G10">
        <v>84.49</v>
      </c>
    </row>
    <row r="11" spans="1:7">
      <c r="A11" t="str">
        <f t="shared" si="0"/>
        <v>201911</v>
      </c>
      <c r="B11">
        <v>2019</v>
      </c>
      <c r="C11">
        <v>10</v>
      </c>
      <c r="D11">
        <v>1.47</v>
      </c>
      <c r="E11" s="29">
        <v>104.503</v>
      </c>
      <c r="G11">
        <v>84.49</v>
      </c>
    </row>
    <row r="12" spans="1:7">
      <c r="A12" t="str">
        <f t="shared" si="0"/>
        <v>201912</v>
      </c>
      <c r="B12">
        <v>2019</v>
      </c>
      <c r="C12">
        <v>11</v>
      </c>
      <c r="D12">
        <v>1.47</v>
      </c>
      <c r="E12" s="29">
        <v>105.346</v>
      </c>
      <c r="G12">
        <v>84.49</v>
      </c>
    </row>
    <row r="13" spans="1:7">
      <c r="A13" t="str">
        <f t="shared" si="0"/>
        <v>20201</v>
      </c>
      <c r="B13">
        <v>2019</v>
      </c>
      <c r="C13">
        <v>12</v>
      </c>
      <c r="D13">
        <v>1.47</v>
      </c>
      <c r="E13" s="29">
        <v>105.934</v>
      </c>
      <c r="G13">
        <v>84.49</v>
      </c>
    </row>
    <row r="14" spans="1:7">
      <c r="A14" t="str">
        <f t="shared" si="0"/>
        <v>20202</v>
      </c>
      <c r="B14">
        <v>2020</v>
      </c>
      <c r="C14">
        <v>1</v>
      </c>
      <c r="D14">
        <v>1.47</v>
      </c>
      <c r="E14" s="29">
        <v>106.447</v>
      </c>
      <c r="G14">
        <v>84.49</v>
      </c>
    </row>
    <row r="15" spans="1:7">
      <c r="A15" t="str">
        <f t="shared" si="0"/>
        <v>20203</v>
      </c>
      <c r="B15">
        <v>2020</v>
      </c>
      <c r="C15">
        <v>2</v>
      </c>
      <c r="D15">
        <v>1.47</v>
      </c>
      <c r="E15" s="29">
        <v>106.889</v>
      </c>
      <c r="G15">
        <v>86.88</v>
      </c>
    </row>
    <row r="16" spans="1:7">
      <c r="A16" t="str">
        <f t="shared" si="0"/>
        <v>20204</v>
      </c>
      <c r="B16">
        <v>2020</v>
      </c>
      <c r="C16">
        <v>3</v>
      </c>
      <c r="D16">
        <v>1.47</v>
      </c>
      <c r="E16" s="29">
        <v>106.889</v>
      </c>
      <c r="G16">
        <v>86.88</v>
      </c>
    </row>
    <row r="17" spans="1:7">
      <c r="A17" t="str">
        <f t="shared" si="0"/>
        <v>20205</v>
      </c>
      <c r="B17">
        <v>2020</v>
      </c>
      <c r="C17">
        <v>4</v>
      </c>
      <c r="D17">
        <v>1.47</v>
      </c>
      <c r="E17" s="29">
        <v>106.889</v>
      </c>
      <c r="G17">
        <v>86.88</v>
      </c>
    </row>
    <row r="18" spans="1:7">
      <c r="A18" t="str">
        <f t="shared" si="0"/>
        <v>20206</v>
      </c>
      <c r="B18">
        <v>2020</v>
      </c>
      <c r="C18">
        <v>5</v>
      </c>
      <c r="D18">
        <v>1.47</v>
      </c>
      <c r="E18" s="29">
        <v>106.889</v>
      </c>
      <c r="G18">
        <v>86.88</v>
      </c>
    </row>
    <row r="19" spans="1:7">
      <c r="A19" t="str">
        <f t="shared" si="0"/>
        <v>20207</v>
      </c>
      <c r="B19">
        <v>2020</v>
      </c>
      <c r="C19">
        <v>6</v>
      </c>
      <c r="D19">
        <v>1.47</v>
      </c>
      <c r="E19" s="29">
        <v>106.889</v>
      </c>
      <c r="G19">
        <v>86.88</v>
      </c>
    </row>
    <row r="20" spans="1:7">
      <c r="A20" t="str">
        <f t="shared" si="0"/>
        <v>20208</v>
      </c>
      <c r="B20">
        <v>2020</v>
      </c>
      <c r="C20">
        <v>7</v>
      </c>
      <c r="D20">
        <v>1.47</v>
      </c>
      <c r="E20" s="29">
        <v>107.444</v>
      </c>
      <c r="G20">
        <v>86.88</v>
      </c>
    </row>
    <row r="21" spans="1:7">
      <c r="A21" t="str">
        <f t="shared" si="0"/>
        <v>20209</v>
      </c>
      <c r="B21">
        <v>2020</v>
      </c>
      <c r="C21">
        <v>8</v>
      </c>
      <c r="D21">
        <v>1.47</v>
      </c>
      <c r="E21" s="29">
        <v>107.867</v>
      </c>
      <c r="G21">
        <v>86.88</v>
      </c>
    </row>
    <row r="22" spans="1:7">
      <c r="A22" t="str">
        <f t="shared" si="0"/>
        <v>202010</v>
      </c>
      <c r="B22">
        <v>2020</v>
      </c>
      <c r="C22">
        <v>9</v>
      </c>
      <c r="D22">
        <v>1.47</v>
      </c>
      <c r="E22" s="29">
        <v>108.114</v>
      </c>
      <c r="G22">
        <v>86.88</v>
      </c>
    </row>
    <row r="23" spans="1:7">
      <c r="A23" t="str">
        <f t="shared" si="0"/>
        <v>202011</v>
      </c>
      <c r="B23">
        <v>2020</v>
      </c>
      <c r="C23">
        <v>10</v>
      </c>
      <c r="D23">
        <v>1.47</v>
      </c>
      <c r="E23" s="29">
        <v>108.774</v>
      </c>
      <c r="G23">
        <v>86.88</v>
      </c>
    </row>
    <row r="24" spans="1:7">
      <c r="A24" t="str">
        <f t="shared" si="0"/>
        <v>202012</v>
      </c>
      <c r="B24">
        <v>2020</v>
      </c>
      <c r="C24">
        <v>11</v>
      </c>
      <c r="D24">
        <v>1.47</v>
      </c>
      <c r="E24" s="29">
        <v>108.85599999999999</v>
      </c>
      <c r="G24">
        <v>86.88</v>
      </c>
    </row>
    <row r="25" spans="1:7">
      <c r="A25" t="str">
        <f t="shared" si="0"/>
        <v>20211</v>
      </c>
      <c r="B25">
        <v>2020</v>
      </c>
      <c r="C25">
        <v>12</v>
      </c>
      <c r="D25">
        <v>1.47</v>
      </c>
      <c r="E25" s="29">
        <v>109.271</v>
      </c>
      <c r="G25">
        <v>86.88</v>
      </c>
    </row>
    <row r="26" spans="1:7">
      <c r="A26" t="str">
        <f t="shared" si="0"/>
        <v>20212</v>
      </c>
      <c r="B26">
        <v>2021</v>
      </c>
      <c r="C26">
        <v>1</v>
      </c>
      <c r="D26">
        <v>1.47</v>
      </c>
      <c r="E26" s="29">
        <v>110.21</v>
      </c>
      <c r="G26">
        <v>86.88</v>
      </c>
    </row>
    <row r="27" spans="1:7">
      <c r="A27" t="str">
        <f t="shared" si="0"/>
        <v>20213</v>
      </c>
      <c r="B27">
        <v>2021</v>
      </c>
      <c r="C27">
        <v>2</v>
      </c>
      <c r="D27">
        <v>1.47</v>
      </c>
      <c r="E27" s="29">
        <v>110.907</v>
      </c>
      <c r="G27">
        <v>89.62</v>
      </c>
    </row>
    <row r="28" spans="1:7">
      <c r="A28" t="str">
        <f t="shared" si="0"/>
        <v>20214</v>
      </c>
      <c r="B28">
        <v>2021</v>
      </c>
      <c r="C28">
        <v>3</v>
      </c>
      <c r="D28">
        <v>1.47</v>
      </c>
      <c r="E28" s="29">
        <v>111.824</v>
      </c>
      <c r="G28">
        <v>89.62</v>
      </c>
    </row>
    <row r="29" spans="1:7">
      <c r="A29" t="str">
        <f t="shared" si="0"/>
        <v>20215</v>
      </c>
      <c r="B29">
        <v>2021</v>
      </c>
      <c r="C29">
        <v>4</v>
      </c>
      <c r="D29">
        <v>1.47</v>
      </c>
      <c r="E29" s="29">
        <v>112.19</v>
      </c>
      <c r="G29">
        <v>89.62</v>
      </c>
    </row>
    <row r="30" spans="1:7">
      <c r="A30" t="str">
        <f t="shared" si="0"/>
        <v>20216</v>
      </c>
      <c r="B30">
        <v>2021</v>
      </c>
      <c r="C30">
        <v>5</v>
      </c>
      <c r="D30">
        <v>1.47</v>
      </c>
      <c r="E30" s="29">
        <v>112.419</v>
      </c>
      <c r="G30">
        <v>89.62</v>
      </c>
    </row>
    <row r="31" spans="1:7">
      <c r="A31" t="str">
        <f t="shared" si="0"/>
        <v>20217</v>
      </c>
      <c r="B31">
        <v>2021</v>
      </c>
      <c r="C31">
        <v>6</v>
      </c>
      <c r="D31">
        <v>1.47</v>
      </c>
      <c r="E31" s="29">
        <v>113.018</v>
      </c>
      <c r="G31">
        <v>89.62</v>
      </c>
    </row>
    <row r="32" spans="1:7">
      <c r="A32" t="str">
        <f t="shared" si="0"/>
        <v>20218</v>
      </c>
      <c r="B32">
        <v>2021</v>
      </c>
      <c r="C32">
        <v>7</v>
      </c>
      <c r="D32">
        <v>1.47</v>
      </c>
      <c r="E32" s="29">
        <v>113.682</v>
      </c>
      <c r="G32">
        <v>89.62</v>
      </c>
    </row>
    <row r="33" spans="1:7">
      <c r="A33" t="str">
        <f t="shared" si="0"/>
        <v>20219</v>
      </c>
      <c r="B33">
        <v>2021</v>
      </c>
      <c r="C33">
        <v>8</v>
      </c>
      <c r="D33">
        <v>1.47</v>
      </c>
      <c r="E33" s="29">
        <v>113.899</v>
      </c>
      <c r="G33">
        <v>89.62</v>
      </c>
    </row>
    <row r="34" spans="1:7">
      <c r="A34" t="str">
        <f t="shared" si="0"/>
        <v>202110</v>
      </c>
      <c r="B34">
        <v>2021</v>
      </c>
      <c r="C34">
        <v>9</v>
      </c>
      <c r="D34">
        <v>1.47</v>
      </c>
      <c r="E34" s="29">
        <v>114.6</v>
      </c>
      <c r="G34">
        <v>89.62</v>
      </c>
    </row>
    <row r="35" spans="1:7">
      <c r="A35" t="str">
        <f t="shared" si="0"/>
        <v>202111</v>
      </c>
      <c r="B35">
        <v>2021</v>
      </c>
      <c r="C35">
        <v>10</v>
      </c>
      <c r="D35">
        <v>1.47</v>
      </c>
      <c r="E35" s="29">
        <v>115.56</v>
      </c>
      <c r="G35">
        <v>89.62</v>
      </c>
    </row>
    <row r="36" spans="1:7">
      <c r="A36" t="str">
        <f t="shared" si="0"/>
        <v>202112</v>
      </c>
      <c r="B36">
        <v>2021</v>
      </c>
      <c r="C36">
        <v>11</v>
      </c>
      <c r="D36">
        <v>1.47</v>
      </c>
      <c r="E36" s="29">
        <v>116.884</v>
      </c>
      <c r="G36">
        <v>89.62</v>
      </c>
    </row>
    <row r="37" spans="1:7">
      <c r="A37" t="str">
        <f t="shared" si="0"/>
        <v>20221</v>
      </c>
      <c r="B37">
        <v>2021</v>
      </c>
      <c r="C37">
        <v>12</v>
      </c>
      <c r="D37">
        <v>1.47</v>
      </c>
      <c r="E37" s="29">
        <v>117.30800000000001</v>
      </c>
      <c r="G37">
        <v>89.62</v>
      </c>
    </row>
    <row r="38" spans="1:7">
      <c r="A38" t="str">
        <f t="shared" si="0"/>
        <v>20222</v>
      </c>
      <c r="B38">
        <v>2022</v>
      </c>
      <c r="C38">
        <v>1</v>
      </c>
      <c r="D38">
        <v>1.47</v>
      </c>
      <c r="E38" s="29">
        <v>118.002</v>
      </c>
      <c r="G38">
        <v>89.62</v>
      </c>
    </row>
    <row r="39" spans="1:7">
      <c r="A39" t="str">
        <f t="shared" si="0"/>
        <v>20223</v>
      </c>
      <c r="B39">
        <v>2022</v>
      </c>
      <c r="C39">
        <v>2</v>
      </c>
      <c r="D39">
        <v>1.47</v>
      </c>
      <c r="E39" s="29">
        <v>118.98099999999999</v>
      </c>
      <c r="G39">
        <v>96.22</v>
      </c>
    </row>
    <row r="40" spans="1:7">
      <c r="A40" t="str">
        <f t="shared" si="0"/>
        <v>20224</v>
      </c>
      <c r="B40">
        <v>2022</v>
      </c>
      <c r="C40">
        <v>3</v>
      </c>
      <c r="D40">
        <v>1.47</v>
      </c>
      <c r="E40" s="29">
        <v>120.15900000000001</v>
      </c>
      <c r="G40">
        <v>96.22</v>
      </c>
    </row>
    <row r="41" spans="1:7">
      <c r="A41" t="str">
        <f t="shared" si="0"/>
        <v>20225</v>
      </c>
      <c r="B41">
        <v>2022</v>
      </c>
      <c r="C41">
        <v>4</v>
      </c>
      <c r="D41">
        <v>1.47</v>
      </c>
      <c r="E41" s="29">
        <v>120.809</v>
      </c>
      <c r="G41">
        <v>96.22</v>
      </c>
    </row>
    <row r="42" spans="1:7">
      <c r="A42" t="str">
        <f t="shared" si="0"/>
        <v>20226</v>
      </c>
      <c r="B42">
        <v>2022</v>
      </c>
      <c r="C42">
        <v>5</v>
      </c>
      <c r="D42">
        <v>1.47</v>
      </c>
      <c r="E42" s="29">
        <v>121.02200000000001</v>
      </c>
      <c r="G42">
        <v>96.22</v>
      </c>
    </row>
    <row r="43" spans="1:7">
      <c r="A43" t="str">
        <f t="shared" si="0"/>
        <v>20227</v>
      </c>
      <c r="B43">
        <v>2022</v>
      </c>
      <c r="C43">
        <v>6</v>
      </c>
      <c r="D43">
        <v>1.47</v>
      </c>
      <c r="E43" s="29">
        <v>122.044</v>
      </c>
      <c r="G43">
        <v>96.22</v>
      </c>
    </row>
    <row r="44" spans="1:7">
      <c r="A44" t="str">
        <f t="shared" si="0"/>
        <v>20228</v>
      </c>
      <c r="B44">
        <v>2022</v>
      </c>
      <c r="C44">
        <v>7</v>
      </c>
      <c r="D44">
        <v>1.47</v>
      </c>
      <c r="E44" s="29">
        <v>122.94799999999999</v>
      </c>
      <c r="G44">
        <v>96.22</v>
      </c>
    </row>
    <row r="45" spans="1:7">
      <c r="A45" t="str">
        <f t="shared" si="0"/>
        <v>20229</v>
      </c>
      <c r="B45">
        <v>2022</v>
      </c>
      <c r="C45">
        <v>8</v>
      </c>
      <c r="D45">
        <v>1.47</v>
      </c>
      <c r="E45" s="29">
        <v>123.803</v>
      </c>
      <c r="G45">
        <v>96.22</v>
      </c>
    </row>
    <row r="46" spans="1:7">
      <c r="A46" t="str">
        <f t="shared" si="0"/>
        <v>202210</v>
      </c>
      <c r="B46">
        <v>2022</v>
      </c>
      <c r="C46">
        <v>9</v>
      </c>
      <c r="D46">
        <v>1.47</v>
      </c>
      <c r="E46" s="29">
        <v>124.571</v>
      </c>
      <c r="G46">
        <v>96.22</v>
      </c>
    </row>
    <row r="47" spans="1:7">
      <c r="A47" t="str">
        <f t="shared" si="0"/>
        <v>202211</v>
      </c>
      <c r="B47">
        <v>2022</v>
      </c>
      <c r="C47">
        <v>10</v>
      </c>
      <c r="D47">
        <v>1.47</v>
      </c>
      <c r="E47" s="29">
        <v>125.276</v>
      </c>
      <c r="G47">
        <v>96.22</v>
      </c>
    </row>
    <row r="48" spans="1:7">
      <c r="A48" t="str">
        <f t="shared" si="0"/>
        <v>202212</v>
      </c>
      <c r="B48">
        <v>2022</v>
      </c>
      <c r="C48">
        <v>11</v>
      </c>
      <c r="D48">
        <v>1.47</v>
      </c>
      <c r="E48" s="29">
        <v>125.997</v>
      </c>
      <c r="G48">
        <v>96.22</v>
      </c>
    </row>
    <row r="49" spans="1:7">
      <c r="A49" t="str">
        <f t="shared" si="0"/>
        <v>20231</v>
      </c>
      <c r="B49">
        <v>2022</v>
      </c>
      <c r="C49">
        <v>12</v>
      </c>
      <c r="D49">
        <v>1.47</v>
      </c>
      <c r="E49" s="29">
        <v>126.47799999999999</v>
      </c>
      <c r="G49">
        <v>96.22</v>
      </c>
    </row>
    <row r="50" spans="1:7">
      <c r="A50" t="str">
        <f t="shared" si="0"/>
        <v>20232</v>
      </c>
      <c r="B50">
        <v>2023</v>
      </c>
      <c r="C50">
        <v>1</v>
      </c>
      <c r="D50">
        <v>1.47</v>
      </c>
      <c r="E50" s="29">
        <v>127.336</v>
      </c>
      <c r="G50">
        <v>96.22</v>
      </c>
    </row>
    <row r="51" spans="1:7">
      <c r="A51" t="str">
        <f t="shared" si="0"/>
        <v>20233</v>
      </c>
      <c r="B51">
        <v>2023</v>
      </c>
      <c r="C51">
        <v>2</v>
      </c>
      <c r="D51">
        <v>1.47</v>
      </c>
      <c r="E51" s="29">
        <v>128.04599999999999</v>
      </c>
      <c r="G51">
        <v>103.74</v>
      </c>
    </row>
    <row r="52" spans="1:7">
      <c r="A52" t="str">
        <f t="shared" si="0"/>
        <v>20234</v>
      </c>
      <c r="B52">
        <v>2023</v>
      </c>
      <c r="C52">
        <v>3</v>
      </c>
      <c r="D52">
        <v>1.47</v>
      </c>
      <c r="E52" s="29">
        <v>128.38900000000001</v>
      </c>
      <c r="G52">
        <v>103.74</v>
      </c>
    </row>
    <row r="53" spans="1:7">
      <c r="A53" t="str">
        <f t="shared" si="0"/>
        <v>20235</v>
      </c>
      <c r="B53">
        <v>2023</v>
      </c>
      <c r="C53">
        <v>4</v>
      </c>
      <c r="D53">
        <v>1.47</v>
      </c>
      <c r="E53" s="29">
        <v>128.363</v>
      </c>
      <c r="G53">
        <v>103.74</v>
      </c>
    </row>
    <row r="54" spans="1:7">
      <c r="A54" t="str">
        <f t="shared" si="0"/>
        <v>20236</v>
      </c>
      <c r="B54">
        <v>2023</v>
      </c>
      <c r="C54">
        <v>5</v>
      </c>
      <c r="D54">
        <v>1.47</v>
      </c>
      <c r="E54" s="29">
        <v>128.084</v>
      </c>
      <c r="G54">
        <v>103.74</v>
      </c>
    </row>
    <row r="55" spans="1:7">
      <c r="A55" t="str">
        <f t="shared" si="0"/>
        <v>20237</v>
      </c>
      <c r="B55">
        <v>2023</v>
      </c>
      <c r="C55">
        <v>6</v>
      </c>
      <c r="D55">
        <v>1.47</v>
      </c>
      <c r="E55" s="29">
        <v>128.214</v>
      </c>
      <c r="G55">
        <v>103.74</v>
      </c>
    </row>
    <row r="56" spans="1:7">
      <c r="A56" t="str">
        <f t="shared" si="0"/>
        <v>20238</v>
      </c>
      <c r="B56">
        <v>2023</v>
      </c>
      <c r="C56">
        <v>7</v>
      </c>
      <c r="D56">
        <v>1.47</v>
      </c>
      <c r="E56" s="29">
        <v>128.83199999999999</v>
      </c>
      <c r="G56">
        <v>103.74</v>
      </c>
    </row>
    <row r="57" spans="1:7">
      <c r="A57" t="str">
        <f t="shared" si="0"/>
        <v>20239</v>
      </c>
      <c r="B57">
        <v>2023</v>
      </c>
      <c r="C57">
        <v>8</v>
      </c>
      <c r="D57">
        <v>1.47</v>
      </c>
      <c r="E57" s="29">
        <v>129.54499999999999</v>
      </c>
      <c r="G57">
        <v>103.74</v>
      </c>
    </row>
    <row r="58" spans="1:7">
      <c r="A58" t="str">
        <f t="shared" si="0"/>
        <v>202310</v>
      </c>
      <c r="B58">
        <v>2023</v>
      </c>
      <c r="C58">
        <v>9</v>
      </c>
      <c r="D58">
        <v>1.47</v>
      </c>
      <c r="E58" s="29">
        <v>130.12</v>
      </c>
      <c r="G58">
        <v>103.74</v>
      </c>
    </row>
    <row r="59" spans="1:7">
      <c r="A59" t="str">
        <f t="shared" si="0"/>
        <v>202311</v>
      </c>
      <c r="B59">
        <v>2023</v>
      </c>
      <c r="C59">
        <v>10</v>
      </c>
      <c r="D59">
        <v>1.47</v>
      </c>
      <c r="E59" s="29">
        <v>130.60900000000001</v>
      </c>
      <c r="G59">
        <v>103.74</v>
      </c>
    </row>
    <row r="60" spans="1:7">
      <c r="A60" t="str">
        <f t="shared" si="0"/>
        <v>202312</v>
      </c>
      <c r="B60">
        <v>2023</v>
      </c>
      <c r="C60">
        <v>11</v>
      </c>
      <c r="D60">
        <v>1.47</v>
      </c>
      <c r="E60" s="29">
        <v>131.44499999999999</v>
      </c>
      <c r="G60">
        <v>103.74</v>
      </c>
    </row>
    <row r="61" spans="1:7">
      <c r="A61" t="str">
        <f t="shared" si="0"/>
        <v>20241</v>
      </c>
      <c r="B61">
        <v>2023</v>
      </c>
      <c r="C61">
        <v>12</v>
      </c>
      <c r="D61">
        <v>1.47</v>
      </c>
      <c r="E61" s="29">
        <v>132.37299999999999</v>
      </c>
      <c r="G61">
        <v>103.74</v>
      </c>
    </row>
    <row r="62" spans="1:7">
      <c r="A62" t="str">
        <f t="shared" si="0"/>
        <v>20242</v>
      </c>
      <c r="B62">
        <v>2024</v>
      </c>
      <c r="C62">
        <v>1</v>
      </c>
      <c r="D62">
        <v>1.47</v>
      </c>
      <c r="E62" s="29">
        <v>133.55000000000001</v>
      </c>
      <c r="G62">
        <v>103.74</v>
      </c>
    </row>
    <row r="63" spans="1:7">
      <c r="A63" t="str">
        <f t="shared" si="0"/>
        <v>20243</v>
      </c>
      <c r="B63">
        <v>2024</v>
      </c>
      <c r="C63">
        <v>2</v>
      </c>
      <c r="D63">
        <v>1.47</v>
      </c>
      <c r="E63" s="29">
        <v>133.68100000000001</v>
      </c>
      <c r="G63">
        <v>108.57</v>
      </c>
    </row>
    <row r="64" spans="1:7">
      <c r="A64" t="str">
        <f t="shared" si="0"/>
        <v>20244</v>
      </c>
      <c r="B64">
        <v>2024</v>
      </c>
      <c r="C64">
        <v>3</v>
      </c>
      <c r="D64">
        <v>1.47</v>
      </c>
      <c r="E64" s="29">
        <v>133.68100000000001</v>
      </c>
      <c r="G64">
        <v>108.57</v>
      </c>
    </row>
    <row r="65" spans="1:7">
      <c r="A65" t="str">
        <f t="shared" si="0"/>
        <v>20245</v>
      </c>
      <c r="B65">
        <v>2024</v>
      </c>
      <c r="C65">
        <v>4</v>
      </c>
      <c r="D65">
        <v>1.47</v>
      </c>
      <c r="E65" s="29">
        <v>134.065</v>
      </c>
      <c r="G65">
        <v>108.57</v>
      </c>
    </row>
    <row r="66" spans="1:7">
      <c r="A66" t="str">
        <f t="shared" si="0"/>
        <v>20246</v>
      </c>
      <c r="B66">
        <v>2024</v>
      </c>
      <c r="C66">
        <v>5</v>
      </c>
      <c r="D66">
        <v>1.47</v>
      </c>
      <c r="E66" s="29">
        <v>134.08699999999999</v>
      </c>
      <c r="G66">
        <v>108.57</v>
      </c>
    </row>
    <row r="67" spans="1:7">
      <c r="A67" t="str">
        <f t="shared" ref="A67:A97" si="1">CONCATENATE(B68,C68)</f>
        <v>20247</v>
      </c>
      <c r="B67">
        <v>2024</v>
      </c>
      <c r="C67">
        <v>6</v>
      </c>
      <c r="D67">
        <v>1.47</v>
      </c>
      <c r="E67" s="29">
        <v>134.59399999999999</v>
      </c>
      <c r="G67">
        <v>108.57</v>
      </c>
    </row>
    <row r="68" spans="1:7">
      <c r="A68" t="str">
        <f t="shared" si="1"/>
        <v>20248</v>
      </c>
      <c r="B68">
        <v>2024</v>
      </c>
      <c r="C68">
        <v>7</v>
      </c>
      <c r="D68">
        <v>1.47</v>
      </c>
      <c r="E68" s="29">
        <v>136.00299999999999</v>
      </c>
      <c r="G68">
        <v>108.57</v>
      </c>
    </row>
    <row r="69" spans="1:7">
      <c r="A69" t="str">
        <f t="shared" si="1"/>
        <v>20249</v>
      </c>
      <c r="B69">
        <v>2024</v>
      </c>
      <c r="C69">
        <v>8</v>
      </c>
      <c r="D69">
        <v>1.47</v>
      </c>
      <c r="E69" s="29">
        <v>136.01300000000001</v>
      </c>
      <c r="G69">
        <v>108.57</v>
      </c>
    </row>
    <row r="70" spans="1:7">
      <c r="A70" t="str">
        <f t="shared" si="1"/>
        <v>202410</v>
      </c>
      <c r="B70">
        <v>2024</v>
      </c>
      <c r="C70">
        <v>9</v>
      </c>
      <c r="D70">
        <v>1.47</v>
      </c>
      <c r="E70" s="29">
        <v>136.08000000000001</v>
      </c>
      <c r="G70">
        <v>108.57</v>
      </c>
    </row>
    <row r="71" spans="1:7">
      <c r="A71" t="str">
        <f t="shared" si="1"/>
        <v>202411</v>
      </c>
      <c r="B71">
        <v>2024</v>
      </c>
      <c r="C71">
        <v>10</v>
      </c>
      <c r="D71">
        <v>1.47</v>
      </c>
      <c r="E71" s="29">
        <v>136.828</v>
      </c>
      <c r="G71">
        <v>108.57</v>
      </c>
    </row>
    <row r="72" spans="1:7">
      <c r="A72" t="str">
        <f t="shared" si="1"/>
        <v>202412</v>
      </c>
      <c r="B72">
        <v>2024</v>
      </c>
      <c r="C72">
        <v>11</v>
      </c>
      <c r="D72">
        <v>1.47</v>
      </c>
      <c r="E72" s="29">
        <v>137.42400000000001</v>
      </c>
      <c r="G72">
        <v>108.57</v>
      </c>
    </row>
    <row r="73" spans="1:7">
      <c r="A73" t="str">
        <f t="shared" si="1"/>
        <v>20251</v>
      </c>
      <c r="B73">
        <v>2024</v>
      </c>
      <c r="C73">
        <v>12</v>
      </c>
      <c r="D73">
        <v>1.47</v>
      </c>
      <c r="E73" s="29">
        <v>137.94900000000001</v>
      </c>
      <c r="G73">
        <v>108.57</v>
      </c>
    </row>
    <row r="74" spans="1:7">
      <c r="A74" t="str">
        <f t="shared" si="1"/>
        <v>20252</v>
      </c>
      <c r="B74">
        <v>2025</v>
      </c>
      <c r="C74">
        <v>1</v>
      </c>
      <c r="D74">
        <v>1.47</v>
      </c>
      <c r="E74" s="29">
        <v>138.34</v>
      </c>
      <c r="G74">
        <v>108.57</v>
      </c>
    </row>
    <row r="75" spans="1:7">
      <c r="A75" t="str">
        <f t="shared" si="1"/>
        <v>20253</v>
      </c>
      <c r="B75">
        <v>2025</v>
      </c>
      <c r="C75">
        <v>2</v>
      </c>
      <c r="D75">
        <v>1.47</v>
      </c>
      <c r="E75" s="29">
        <v>138.726</v>
      </c>
      <c r="G75">
        <v>113.14</v>
      </c>
    </row>
    <row r="76" spans="1:7">
      <c r="A76" t="str">
        <f t="shared" si="1"/>
        <v>20254</v>
      </c>
      <c r="B76">
        <v>2025</v>
      </c>
      <c r="C76">
        <v>3</v>
      </c>
      <c r="D76">
        <v>1.47</v>
      </c>
      <c r="E76" s="29">
        <v>139.161</v>
      </c>
      <c r="G76">
        <v>113.14</v>
      </c>
    </row>
    <row r="77" spans="1:7">
      <c r="A77" t="str">
        <f t="shared" si="1"/>
        <v>20255</v>
      </c>
      <c r="B77">
        <v>2025</v>
      </c>
      <c r="C77">
        <v>4</v>
      </c>
      <c r="D77">
        <v>1.47</v>
      </c>
      <c r="E77" s="29">
        <v>139.62</v>
      </c>
      <c r="G77">
        <v>113.14</v>
      </c>
    </row>
    <row r="78" spans="1:7">
      <c r="A78" t="str">
        <f t="shared" si="1"/>
        <v>20256</v>
      </c>
      <c r="B78">
        <v>2025</v>
      </c>
      <c r="C78">
        <v>5</v>
      </c>
      <c r="D78">
        <v>1.47</v>
      </c>
      <c r="E78" s="29">
        <v>140.012</v>
      </c>
      <c r="G78">
        <v>113.14</v>
      </c>
    </row>
    <row r="79" spans="1:7">
      <c r="A79" t="str">
        <f t="shared" si="1"/>
        <v>20257</v>
      </c>
      <c r="B79">
        <v>2025</v>
      </c>
      <c r="C79">
        <v>6</v>
      </c>
      <c r="D79">
        <v>1.47</v>
      </c>
      <c r="E79" s="29">
        <v>140.405</v>
      </c>
      <c r="G79">
        <v>113.14</v>
      </c>
    </row>
    <row r="80" spans="1:7">
      <c r="A80" t="str">
        <f t="shared" si="1"/>
        <v>20258</v>
      </c>
      <c r="B80">
        <v>2025</v>
      </c>
      <c r="C80">
        <v>7</v>
      </c>
      <c r="D80">
        <v>1.47</v>
      </c>
      <c r="E80" s="29">
        <v>140.78</v>
      </c>
      <c r="G80">
        <v>113.14</v>
      </c>
    </row>
    <row r="81" spans="1:7">
      <c r="A81" t="str">
        <f t="shared" si="1"/>
        <v>20259</v>
      </c>
      <c r="B81">
        <v>2025</v>
      </c>
      <c r="C81">
        <v>8</v>
      </c>
      <c r="D81">
        <v>1.47</v>
      </c>
      <c r="E81" s="29">
        <v>140.86699999999999</v>
      </c>
      <c r="G81">
        <v>113.14</v>
      </c>
    </row>
    <row r="82" spans="1:7">
      <c r="A82" t="str">
        <f t="shared" si="1"/>
        <v>202510</v>
      </c>
      <c r="B82">
        <v>2025</v>
      </c>
      <c r="C82">
        <v>9</v>
      </c>
      <c r="D82">
        <v>1.47</v>
      </c>
      <c r="E82" s="29">
        <v>141.197</v>
      </c>
      <c r="G82">
        <v>113.14</v>
      </c>
    </row>
    <row r="83" spans="1:7">
      <c r="A83" t="str">
        <f t="shared" si="1"/>
        <v>202511</v>
      </c>
      <c r="B83">
        <v>2025</v>
      </c>
      <c r="C83">
        <v>10</v>
      </c>
      <c r="D83">
        <v>1.47</v>
      </c>
      <c r="E83" s="29">
        <v>141.708</v>
      </c>
      <c r="G83">
        <v>113.14</v>
      </c>
    </row>
    <row r="84" spans="1:7">
      <c r="A84" t="str">
        <f t="shared" si="1"/>
        <v>202512</v>
      </c>
      <c r="B84">
        <v>2025</v>
      </c>
      <c r="C84">
        <v>11</v>
      </c>
      <c r="D84">
        <v>1.47</v>
      </c>
      <c r="E84" s="29">
        <v>142.64500000000001</v>
      </c>
      <c r="G84">
        <v>113.14</v>
      </c>
    </row>
    <row r="85" spans="1:7">
      <c r="A85" t="str">
        <f t="shared" si="1"/>
        <v>20261</v>
      </c>
      <c r="B85">
        <v>2025</v>
      </c>
      <c r="C85">
        <v>12</v>
      </c>
      <c r="D85">
        <v>1.47</v>
      </c>
      <c r="E85" s="29">
        <v>143.042</v>
      </c>
      <c r="G85">
        <v>113.14</v>
      </c>
    </row>
    <row r="86" spans="1:7">
      <c r="A86" t="str">
        <f t="shared" si="1"/>
        <v>20262</v>
      </c>
      <c r="B86">
        <v>2026</v>
      </c>
      <c r="C86">
        <v>1</v>
      </c>
      <c r="D86">
        <v>1.47</v>
      </c>
      <c r="E86" s="29">
        <v>143.58799999999999</v>
      </c>
      <c r="G86">
        <v>113.14</v>
      </c>
    </row>
    <row r="87" spans="1:7">
      <c r="A87" t="str">
        <f t="shared" si="1"/>
        <v>20263</v>
      </c>
      <c r="B87">
        <v>2026</v>
      </c>
      <c r="C87">
        <v>2</v>
      </c>
      <c r="D87">
        <v>1.47</v>
      </c>
      <c r="E87" s="29">
        <v>144.30699999999999</v>
      </c>
      <c r="G87">
        <v>117.31</v>
      </c>
    </row>
    <row r="88" spans="1:7">
      <c r="A88" t="str">
        <f t="shared" si="1"/>
        <v>20264</v>
      </c>
      <c r="B88">
        <v>2026</v>
      </c>
      <c r="C88">
        <v>3</v>
      </c>
      <c r="D88">
        <v>1.47</v>
      </c>
      <c r="E88" s="29">
        <v>144.54400000000001</v>
      </c>
      <c r="G88">
        <v>117.31</v>
      </c>
    </row>
    <row r="89" spans="1:7">
      <c r="A89" t="str">
        <f t="shared" si="1"/>
        <v>20265</v>
      </c>
      <c r="B89">
        <v>2026</v>
      </c>
      <c r="C89">
        <v>4</v>
      </c>
      <c r="D89">
        <v>1.47</v>
      </c>
      <c r="E89" s="29">
        <v>145.83099999999999</v>
      </c>
      <c r="G89">
        <v>117.31</v>
      </c>
    </row>
    <row r="90" spans="1:7">
      <c r="A90" t="str">
        <f t="shared" si="1"/>
        <v>20266</v>
      </c>
      <c r="B90">
        <v>2026</v>
      </c>
      <c r="C90">
        <v>5</v>
      </c>
      <c r="D90">
        <v>1.47</v>
      </c>
      <c r="E90" s="29">
        <v>145.52699999999999</v>
      </c>
      <c r="G90">
        <v>117.31</v>
      </c>
    </row>
    <row r="91" spans="1:7">
      <c r="A91" t="str">
        <f t="shared" si="1"/>
        <v>20267</v>
      </c>
      <c r="B91">
        <v>2026</v>
      </c>
      <c r="C91">
        <v>6</v>
      </c>
      <c r="D91">
        <v>1.47</v>
      </c>
      <c r="E91" s="29">
        <v>145.131</v>
      </c>
      <c r="G91">
        <v>117.31</v>
      </c>
    </row>
    <row r="92" spans="1:7">
      <c r="A92" t="str">
        <f t="shared" si="1"/>
        <v>20268</v>
      </c>
      <c r="B92">
        <v>2026</v>
      </c>
      <c r="C92">
        <v>7</v>
      </c>
      <c r="D92">
        <v>1.47</v>
      </c>
      <c r="G92">
        <v>117.31</v>
      </c>
    </row>
    <row r="93" spans="1:7">
      <c r="A93" t="str">
        <f t="shared" si="1"/>
        <v>20269</v>
      </c>
      <c r="B93">
        <v>2026</v>
      </c>
      <c r="C93">
        <v>8</v>
      </c>
      <c r="D93">
        <v>1.47</v>
      </c>
      <c r="G93">
        <v>117.31</v>
      </c>
    </row>
    <row r="94" spans="1:7">
      <c r="A94" t="str">
        <f t="shared" si="1"/>
        <v>202610</v>
      </c>
      <c r="B94">
        <v>2026</v>
      </c>
      <c r="C94">
        <v>9</v>
      </c>
      <c r="D94">
        <v>1.47</v>
      </c>
      <c r="G94">
        <v>117.31</v>
      </c>
    </row>
    <row r="95" spans="1:7">
      <c r="A95" t="str">
        <f t="shared" si="1"/>
        <v>202611</v>
      </c>
      <c r="B95">
        <v>2026</v>
      </c>
      <c r="C95">
        <v>10</v>
      </c>
      <c r="D95">
        <v>1.47</v>
      </c>
      <c r="G95">
        <v>117.31</v>
      </c>
    </row>
    <row r="96" spans="1:7">
      <c r="A96" t="str">
        <f t="shared" si="1"/>
        <v>202612</v>
      </c>
      <c r="B96">
        <v>2026</v>
      </c>
      <c r="C96">
        <v>11</v>
      </c>
      <c r="D96">
        <v>1.47</v>
      </c>
      <c r="G96">
        <v>117.31</v>
      </c>
    </row>
    <row r="97" spans="1:7">
      <c r="A97" t="str">
        <f t="shared" si="1"/>
        <v/>
      </c>
      <c r="B97">
        <v>2026</v>
      </c>
      <c r="C97">
        <v>12</v>
      </c>
      <c r="D97">
        <v>1.47</v>
      </c>
      <c r="G97">
        <v>117.31</v>
      </c>
    </row>
  </sheetData>
  <sheetProtection algorithmName="SHA-512" hashValue="ATQma8rxOYCPy6IqZKPZwhLap4WV6iWQ/3DFUowYToaYQuF/YI+PZ13eZYBbFJCd6i5HMn3gI92MVd0nP8EY3A==" saltValue="hrlsvXmSQBHcfMN39eNZr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Formato</vt:lpstr>
      <vt:lpstr>Trabajo</vt:lpstr>
      <vt:lpstr>INPC</vt:lpstr>
      <vt:lpstr>Recargos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Antonio Ramirez Reyes</dc:creator>
  <cp:lastModifiedBy>Usuario</cp:lastModifiedBy>
  <cp:lastPrinted>2024-10-02T20:39:31Z</cp:lastPrinted>
  <dcterms:created xsi:type="dcterms:W3CDTF">2020-01-28T17:32:08Z</dcterms:created>
  <dcterms:modified xsi:type="dcterms:W3CDTF">2026-08-03T14:35:43Z</dcterms:modified>
</cp:coreProperties>
</file>